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LEXANDRE\2025\LIXO\"/>
    </mc:Choice>
  </mc:AlternateContent>
  <xr:revisionPtr revIDLastSave="0" documentId="13_ncr:1_{A6447F6B-CF6E-415E-B9E3-6A110029B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6" r:id="rId5"/>
    <sheet name="Table 6" sheetId="7" r:id="rId6"/>
    <sheet name="Table 7" sheetId="8" r:id="rId7"/>
    <sheet name="Table 8" sheetId="9" r:id="rId8"/>
    <sheet name="Table 9" sheetId="10" r:id="rId9"/>
    <sheet name="Table 10" sheetId="11" r:id="rId10"/>
    <sheet name="Table 11" sheetId="12" r:id="rId11"/>
    <sheet name="Table 12" sheetId="13" r:id="rId12"/>
    <sheet name="Table 13" sheetId="14" r:id="rId13"/>
    <sheet name="Table 14" sheetId="15" r:id="rId14"/>
    <sheet name="Table 15" sheetId="16" r:id="rId15"/>
    <sheet name="Table 16" sheetId="17" r:id="rId16"/>
    <sheet name="Table 17" sheetId="18" r:id="rId17"/>
  </sheets>
  <calcPr calcId="191029"/>
</workbook>
</file>

<file path=xl/calcChain.xml><?xml version="1.0" encoding="utf-8"?>
<calcChain xmlns="http://schemas.openxmlformats.org/spreadsheetml/2006/main">
  <c r="B29" i="1" l="1"/>
  <c r="E10" i="1"/>
  <c r="E18" i="1"/>
  <c r="B12" i="18"/>
  <c r="B10" i="18"/>
  <c r="F8" i="18"/>
  <c r="E7" i="18"/>
  <c r="B18" i="1"/>
  <c r="F8" i="14"/>
  <c r="E7" i="14"/>
  <c r="F15" i="17"/>
  <c r="E13" i="17"/>
  <c r="E12" i="17"/>
  <c r="E11" i="17"/>
  <c r="B21" i="1" l="1"/>
  <c r="B20" i="1"/>
  <c r="D10" i="15"/>
  <c r="E9" i="15"/>
  <c r="D10" i="12" l="1"/>
  <c r="E9" i="12"/>
  <c r="F21" i="10"/>
  <c r="F22" i="10" s="1"/>
  <c r="D21" i="10"/>
  <c r="F22" i="11"/>
  <c r="F21" i="11"/>
  <c r="D21" i="11"/>
  <c r="E15" i="9"/>
  <c r="D18" i="8"/>
  <c r="E17" i="8"/>
  <c r="E16" i="8"/>
  <c r="E14" i="9"/>
  <c r="E13" i="4"/>
  <c r="E13" i="3"/>
  <c r="E12" i="3"/>
  <c r="E8" i="17" l="1"/>
  <c r="E9" i="16"/>
  <c r="E8" i="16"/>
  <c r="E7" i="3"/>
  <c r="F10" i="16" l="1"/>
  <c r="D16" i="11"/>
  <c r="E16" i="11" s="1"/>
  <c r="D11" i="11"/>
  <c r="D18" i="11" l="1"/>
  <c r="E18" i="11" s="1"/>
  <c r="F19" i="11" s="1"/>
  <c r="E11" i="11"/>
  <c r="E17" i="11" s="1"/>
  <c r="F19" i="10"/>
  <c r="E10" i="17" l="1"/>
  <c r="E9" i="17"/>
  <c r="E7" i="17"/>
  <c r="E10" i="15"/>
  <c r="E16" i="13"/>
  <c r="E14" i="13"/>
  <c r="E12" i="13"/>
  <c r="E8" i="12"/>
  <c r="E7" i="12"/>
  <c r="E12" i="10"/>
  <c r="D15" i="10" s="1"/>
  <c r="E15" i="10" s="1"/>
  <c r="D16" i="10" s="1"/>
  <c r="E16" i="10" s="1"/>
  <c r="E7" i="10"/>
  <c r="D10" i="10" s="1"/>
  <c r="E10" i="10" s="1"/>
  <c r="D11" i="10" s="1"/>
  <c r="E11" i="10" s="1"/>
  <c r="E10" i="12" l="1"/>
  <c r="F11" i="12" s="1"/>
  <c r="E17" i="10"/>
  <c r="D18" i="10" s="1"/>
  <c r="E18" i="10" s="1"/>
  <c r="E8" i="9"/>
  <c r="E9" i="9"/>
  <c r="E10" i="9"/>
  <c r="E11" i="9"/>
  <c r="E12" i="9"/>
  <c r="E13" i="9"/>
  <c r="E7" i="9"/>
  <c r="E8" i="8"/>
  <c r="E9" i="8"/>
  <c r="E10" i="8"/>
  <c r="E11" i="8"/>
  <c r="E12" i="8"/>
  <c r="E13" i="8"/>
  <c r="E14" i="8"/>
  <c r="E15" i="8"/>
  <c r="E7" i="8"/>
  <c r="E8" i="7"/>
  <c r="E7" i="7"/>
  <c r="E10" i="6"/>
  <c r="E9" i="6"/>
  <c r="D8" i="4"/>
  <c r="E8" i="4" s="1"/>
  <c r="E7" i="4"/>
  <c r="E7" i="15"/>
  <c r="E10" i="13"/>
  <c r="D8" i="3"/>
  <c r="E8" i="3" s="1"/>
  <c r="D11" i="3" s="1"/>
  <c r="E11" i="3" s="1"/>
  <c r="D16" i="9" l="1"/>
  <c r="E16" i="9"/>
  <c r="F17" i="9" s="1"/>
  <c r="E18" i="8"/>
  <c r="F19" i="8" s="1"/>
  <c r="E12" i="4"/>
  <c r="F9" i="7"/>
  <c r="B16" i="1" s="1"/>
  <c r="F11" i="6"/>
  <c r="B15" i="1" s="1"/>
  <c r="B28" i="1"/>
  <c r="B27" i="1"/>
  <c r="B26" i="1"/>
  <c r="B24" i="1"/>
  <c r="B22" i="1"/>
  <c r="D15" i="4" l="1"/>
  <c r="E15" i="4" s="1"/>
  <c r="E16" i="4" s="1"/>
  <c r="D17" i="4" s="1"/>
  <c r="E17" i="4" s="1"/>
  <c r="F18" i="4" s="1"/>
  <c r="B13" i="1" s="1"/>
  <c r="E14" i="4"/>
  <c r="B17" i="1"/>
  <c r="D14" i="3"/>
  <c r="E14" i="3" s="1"/>
  <c r="E15" i="3" s="1"/>
  <c r="D16" i="3" s="1"/>
  <c r="E16" i="3" s="1"/>
  <c r="F17" i="3" s="1"/>
  <c r="D8" i="13"/>
  <c r="E8" i="13" s="1"/>
  <c r="F18" i="13" s="1"/>
  <c r="B10" i="1" l="1"/>
  <c r="B11" i="1"/>
  <c r="D17" i="13"/>
  <c r="B23" i="1"/>
  <c r="D11" i="15" l="1"/>
  <c r="E11" i="15"/>
  <c r="F12" i="15" s="1"/>
  <c r="B25" i="1" l="1"/>
  <c r="B19" i="1" l="1"/>
</calcChain>
</file>

<file path=xl/sharedStrings.xml><?xml version="1.0" encoding="utf-8"?>
<sst xmlns="http://schemas.openxmlformats.org/spreadsheetml/2006/main" count="509" uniqueCount="203">
  <si>
    <r>
      <rPr>
        <b/>
        <sz val="10.5"/>
        <rFont val="Arial"/>
        <family val="2"/>
      </rPr>
      <t xml:space="preserve">1. Coleta de Resíduos Sólidos - Adicional de Alta Temporada
</t>
    </r>
    <r>
      <rPr>
        <b/>
        <sz val="8.5"/>
        <rFont val="Arial"/>
        <family val="2"/>
      </rPr>
      <t>Planilha de Composição de Custos</t>
    </r>
  </si>
  <si>
    <r>
      <rPr>
        <b/>
        <sz val="9"/>
        <rFont val="Arial"/>
        <family val="2"/>
      </rPr>
      <t>Orçamento Sintético</t>
    </r>
  </si>
  <si>
    <r>
      <rPr>
        <b/>
        <sz val="7.5"/>
        <rFont val="Arial"/>
        <family val="2"/>
      </rPr>
      <t>Descrição do Item</t>
    </r>
  </si>
  <si>
    <r>
      <rPr>
        <b/>
        <sz val="7.5"/>
        <rFont val="Arial"/>
        <family val="2"/>
      </rPr>
      <t>Custo (R$/mês)</t>
    </r>
  </si>
  <si>
    <r>
      <rPr>
        <b/>
        <sz val="7.5"/>
        <rFont val="Arial"/>
        <family val="2"/>
      </rPr>
      <t>%</t>
    </r>
  </si>
  <si>
    <r>
      <rPr>
        <b/>
        <sz val="7.5"/>
        <rFont val="Arial"/>
        <family val="2"/>
      </rPr>
      <t>1. Mão-de-obra</t>
    </r>
  </si>
  <si>
    <r>
      <rPr>
        <b/>
        <sz val="7.5"/>
        <rFont val="Arial"/>
        <family val="2"/>
      </rPr>
      <t>40,02%</t>
    </r>
  </si>
  <si>
    <r>
      <rPr>
        <sz val="7.5"/>
        <rFont val="Arial"/>
        <family val="2"/>
      </rPr>
      <t>1.1. Coletor Turno Dia</t>
    </r>
  </si>
  <si>
    <r>
      <rPr>
        <sz val="7.5"/>
        <rFont val="Arial"/>
        <family val="2"/>
      </rPr>
      <t>23,90%</t>
    </r>
  </si>
  <si>
    <r>
      <rPr>
        <sz val="7.5"/>
        <rFont val="Arial"/>
        <family val="2"/>
      </rPr>
      <t>1.2. Coletor Turno Noite</t>
    </r>
  </si>
  <si>
    <r>
      <rPr>
        <sz val="7.5"/>
        <rFont val="Arial"/>
        <family val="2"/>
      </rPr>
      <t>0,00%</t>
    </r>
  </si>
  <si>
    <r>
      <rPr>
        <sz val="7.5"/>
        <rFont val="Arial"/>
        <family val="2"/>
      </rPr>
      <t>1.3. Motorista Turno do Dia</t>
    </r>
  </si>
  <si>
    <r>
      <rPr>
        <sz val="7.5"/>
        <rFont val="Arial"/>
        <family val="2"/>
      </rPr>
      <t>11,01%</t>
    </r>
  </si>
  <si>
    <r>
      <rPr>
        <sz val="7.5"/>
        <rFont val="Arial"/>
        <family val="2"/>
      </rPr>
      <t>1.4. Motorista Turno Noite</t>
    </r>
  </si>
  <si>
    <r>
      <rPr>
        <sz val="7.5"/>
        <rFont val="Arial"/>
        <family val="2"/>
      </rPr>
      <t>1.5. Vale Transporte</t>
    </r>
  </si>
  <si>
    <r>
      <rPr>
        <sz val="7.5"/>
        <rFont val="Arial"/>
        <family val="2"/>
      </rPr>
      <t>2,27%</t>
    </r>
  </si>
  <si>
    <r>
      <rPr>
        <sz val="7.5"/>
        <rFont val="Arial"/>
        <family val="2"/>
      </rPr>
      <t>1.6. Vale-refeição (diário)</t>
    </r>
  </si>
  <si>
    <r>
      <rPr>
        <sz val="7.5"/>
        <rFont val="Arial"/>
        <family val="2"/>
      </rPr>
      <t>2,84%</t>
    </r>
  </si>
  <si>
    <r>
      <rPr>
        <b/>
        <sz val="7.5"/>
        <rFont val="Arial"/>
        <family val="2"/>
      </rPr>
      <t>2. Uniformes e Equipamentos de Proteção Individual</t>
    </r>
  </si>
  <si>
    <r>
      <rPr>
        <b/>
        <sz val="7.5"/>
        <rFont val="Arial"/>
        <family val="2"/>
      </rPr>
      <t>0,54%</t>
    </r>
  </si>
  <si>
    <r>
      <rPr>
        <b/>
        <sz val="7.5"/>
        <rFont val="Arial"/>
        <family val="2"/>
      </rPr>
      <t>3. Veículos e Equipamentos</t>
    </r>
  </si>
  <si>
    <r>
      <rPr>
        <b/>
        <sz val="7.5"/>
        <rFont val="Arial"/>
        <family val="2"/>
      </rPr>
      <t>37,80%</t>
    </r>
  </si>
  <si>
    <r>
      <rPr>
        <sz val="7.5"/>
        <rFont val="Arial"/>
        <family val="2"/>
      </rPr>
      <t>3.1. Veículo Coletor Compactador Toco (15 m³)</t>
    </r>
  </si>
  <si>
    <r>
      <rPr>
        <sz val="7.5"/>
        <rFont val="Arial"/>
        <family val="2"/>
      </rPr>
      <t>37,80%</t>
    </r>
  </si>
  <si>
    <r>
      <rPr>
        <sz val="7.5"/>
        <rFont val="Arial"/>
        <family val="2"/>
      </rPr>
      <t>3.1.1. Depreciação</t>
    </r>
  </si>
  <si>
    <r>
      <rPr>
        <sz val="7.5"/>
        <rFont val="Arial"/>
        <family val="2"/>
      </rPr>
      <t>4,60%</t>
    </r>
  </si>
  <si>
    <r>
      <rPr>
        <sz val="7.5"/>
        <rFont val="Arial"/>
        <family val="2"/>
      </rPr>
      <t>3.1.2. Remuneração do Capital</t>
    </r>
  </si>
  <si>
    <r>
      <rPr>
        <sz val="7.5"/>
        <rFont val="Arial"/>
        <family val="2"/>
      </rPr>
      <t>3,86%</t>
    </r>
  </si>
  <si>
    <r>
      <rPr>
        <sz val="7.5"/>
        <rFont val="Arial"/>
        <family val="2"/>
      </rPr>
      <t>3.1.3. Impostos e Seguros</t>
    </r>
  </si>
  <si>
    <r>
      <rPr>
        <sz val="7.5"/>
        <rFont val="Arial"/>
        <family val="2"/>
      </rPr>
      <t>0,40%</t>
    </r>
  </si>
  <si>
    <r>
      <rPr>
        <sz val="7.5"/>
        <rFont val="Arial"/>
        <family val="2"/>
      </rPr>
      <t>3.1.4. Consumos</t>
    </r>
  </si>
  <si>
    <r>
      <rPr>
        <sz val="7.5"/>
        <rFont val="Arial"/>
        <family val="2"/>
      </rPr>
      <t>18,07%</t>
    </r>
  </si>
  <si>
    <r>
      <rPr>
        <sz val="7.5"/>
        <rFont val="Arial"/>
        <family val="2"/>
      </rPr>
      <t>3.1.5. Manutenção</t>
    </r>
  </si>
  <si>
    <r>
      <rPr>
        <sz val="7.5"/>
        <rFont val="Arial"/>
        <family val="2"/>
      </rPr>
      <t>9,55%</t>
    </r>
  </si>
  <si>
    <r>
      <rPr>
        <sz val="7.5"/>
        <rFont val="Arial"/>
        <family val="2"/>
      </rPr>
      <t>3.1.6. Pneus</t>
    </r>
  </si>
  <si>
    <r>
      <rPr>
        <sz val="7.5"/>
        <rFont val="Arial"/>
        <family val="2"/>
      </rPr>
      <t>1,31%</t>
    </r>
  </si>
  <si>
    <r>
      <rPr>
        <b/>
        <sz val="7.5"/>
        <rFont val="Arial"/>
        <family val="2"/>
      </rPr>
      <t>4. Ferramentas e Materiais de Consumo</t>
    </r>
  </si>
  <si>
    <r>
      <rPr>
        <b/>
        <sz val="7.5"/>
        <rFont val="Arial"/>
        <family val="2"/>
      </rPr>
      <t>0,46%</t>
    </r>
  </si>
  <si>
    <r>
      <rPr>
        <b/>
        <sz val="7.5"/>
        <rFont val="Arial"/>
        <family val="2"/>
      </rPr>
      <t>5. Monitoramento da Frota</t>
    </r>
  </si>
  <si>
    <r>
      <rPr>
        <b/>
        <sz val="7.5"/>
        <rFont val="Arial"/>
        <family val="2"/>
      </rPr>
      <t>0,13%</t>
    </r>
  </si>
  <si>
    <r>
      <rPr>
        <b/>
        <sz val="7.5"/>
        <rFont val="Arial"/>
        <family val="2"/>
      </rPr>
      <t>6. Benefícios e Despesas Indiretas - BDI</t>
    </r>
  </si>
  <si>
    <r>
      <rPr>
        <b/>
        <sz val="7.5"/>
        <rFont val="Arial"/>
        <family val="2"/>
      </rPr>
      <t>21,05%</t>
    </r>
  </si>
  <si>
    <r>
      <rPr>
        <b/>
        <sz val="7.5"/>
        <rFont val="Arial"/>
        <family val="2"/>
      </rPr>
      <t>PREÇO TOTAL MENSAL COM A COLETA</t>
    </r>
  </si>
  <si>
    <r>
      <rPr>
        <b/>
        <sz val="9"/>
        <rFont val="Arial"/>
        <family val="2"/>
      </rPr>
      <t>Quantitativos</t>
    </r>
  </si>
  <si>
    <r>
      <rPr>
        <b/>
        <sz val="7.5"/>
        <rFont val="Arial"/>
        <family val="2"/>
      </rPr>
      <t>Mão-de-obra</t>
    </r>
  </si>
  <si>
    <r>
      <rPr>
        <b/>
        <sz val="7.5"/>
        <rFont val="Arial"/>
        <family val="2"/>
      </rPr>
      <t>Quantidade</t>
    </r>
  </si>
  <si>
    <r>
      <rPr>
        <b/>
        <sz val="7.5"/>
        <rFont val="Arial"/>
        <family val="2"/>
      </rPr>
      <t>Total de mão-de-obra (postos de trabalho)</t>
    </r>
  </si>
  <si>
    <r>
      <rPr>
        <b/>
        <sz val="7.5"/>
        <rFont val="Arial"/>
        <family val="2"/>
      </rPr>
      <t>Veículos e Equipamentos</t>
    </r>
  </si>
  <si>
    <r>
      <rPr>
        <b/>
        <sz val="6.5"/>
        <rFont val="Arial"/>
        <family val="2"/>
      </rPr>
      <t>Discriminação</t>
    </r>
  </si>
  <si>
    <r>
      <rPr>
        <b/>
        <sz val="6.5"/>
        <rFont val="Arial"/>
        <family val="2"/>
      </rPr>
      <t>Unidade</t>
    </r>
  </si>
  <si>
    <r>
      <rPr>
        <b/>
        <sz val="6.5"/>
        <rFont val="Arial"/>
        <family val="2"/>
      </rPr>
      <t>Quantidade</t>
    </r>
  </si>
  <si>
    <r>
      <rPr>
        <b/>
        <sz val="6.5"/>
        <rFont val="Arial"/>
        <family val="2"/>
      </rPr>
      <t>Custo unitário</t>
    </r>
  </si>
  <si>
    <r>
      <rPr>
        <b/>
        <sz val="6.5"/>
        <rFont val="Arial"/>
        <family val="2"/>
      </rPr>
      <t>Subtotal</t>
    </r>
  </si>
  <si>
    <r>
      <rPr>
        <b/>
        <sz val="6.5"/>
        <rFont val="Arial"/>
        <family val="2"/>
      </rPr>
      <t>Total (R$)</t>
    </r>
  </si>
  <si>
    <r>
      <rPr>
        <sz val="7.5"/>
        <rFont val="Arial"/>
        <family val="2"/>
      </rPr>
      <t>Piso da categoria</t>
    </r>
  </si>
  <si>
    <r>
      <rPr>
        <sz val="7.5"/>
        <rFont val="Arial"/>
        <family val="2"/>
      </rPr>
      <t>mês</t>
    </r>
  </si>
  <si>
    <r>
      <rPr>
        <sz val="7.5"/>
        <rFont val="Arial"/>
        <family val="2"/>
      </rPr>
      <t>Horas Extras (100%)</t>
    </r>
  </si>
  <si>
    <r>
      <rPr>
        <sz val="7.5"/>
        <rFont val="Arial"/>
        <family val="2"/>
      </rPr>
      <t>hora</t>
    </r>
  </si>
  <si>
    <r>
      <rPr>
        <sz val="7.5"/>
        <rFont val="Arial"/>
        <family val="2"/>
      </rPr>
      <t>32,00</t>
    </r>
  </si>
  <si>
    <r>
      <rPr>
        <sz val="7.5"/>
        <rFont val="Arial"/>
        <family val="2"/>
      </rPr>
      <t>Horas Extras (50%)</t>
    </r>
  </si>
  <si>
    <r>
      <rPr>
        <sz val="7.5"/>
        <rFont val="Arial"/>
        <family val="2"/>
      </rPr>
      <t>9,53</t>
    </r>
  </si>
  <si>
    <r>
      <rPr>
        <sz val="7.5"/>
        <rFont val="Arial"/>
        <family val="2"/>
      </rPr>
      <t>-</t>
    </r>
  </si>
  <si>
    <r>
      <rPr>
        <sz val="7.5"/>
        <rFont val="Arial"/>
        <family val="2"/>
      </rPr>
      <t>Descanso Semanal Remunerado (DSR) - hora extra</t>
    </r>
  </si>
  <si>
    <r>
      <rPr>
        <sz val="7.5"/>
        <rFont val="Arial"/>
        <family val="2"/>
      </rPr>
      <t>R$</t>
    </r>
  </si>
  <si>
    <r>
      <rPr>
        <sz val="7.5"/>
        <rFont val="Arial"/>
        <family val="2"/>
      </rPr>
      <t>84,80</t>
    </r>
  </si>
  <si>
    <r>
      <rPr>
        <sz val="7.5"/>
        <rFont val="Arial"/>
        <family val="2"/>
      </rPr>
      <t>Adicional de Insalubridade</t>
    </r>
  </si>
  <si>
    <r>
      <rPr>
        <sz val="7.5"/>
        <rFont val="Arial"/>
        <family val="2"/>
      </rPr>
      <t>%</t>
    </r>
  </si>
  <si>
    <r>
      <rPr>
        <b/>
        <sz val="7.5"/>
        <rFont val="Arial"/>
        <family val="2"/>
      </rPr>
      <t>Soma</t>
    </r>
  </si>
  <si>
    <r>
      <rPr>
        <sz val="7.5"/>
        <rFont val="Arial"/>
        <family val="2"/>
      </rPr>
      <t>Encargos Sociais</t>
    </r>
  </si>
  <si>
    <r>
      <rPr>
        <sz val="7.5"/>
        <rFont val="Arial"/>
        <family val="2"/>
      </rPr>
      <t>71,72</t>
    </r>
  </si>
  <si>
    <r>
      <rPr>
        <b/>
        <sz val="7.5"/>
        <rFont val="Arial"/>
        <family val="2"/>
      </rPr>
      <t>Total por Coletor</t>
    </r>
  </si>
  <si>
    <r>
      <rPr>
        <sz val="7.5"/>
        <rFont val="Arial"/>
        <family val="2"/>
      </rPr>
      <t>Total do Efetivo</t>
    </r>
  </si>
  <si>
    <r>
      <rPr>
        <sz val="7.5"/>
        <rFont val="Arial"/>
        <family val="2"/>
      </rPr>
      <t>homem</t>
    </r>
  </si>
  <si>
    <r>
      <rPr>
        <sz val="7.5"/>
        <rFont val="Arial"/>
        <family val="2"/>
      </rPr>
      <t>Fator de utilização</t>
    </r>
  </si>
  <si>
    <r>
      <rPr>
        <sz val="7.5"/>
        <rFont val="Arial"/>
        <family val="2"/>
      </rPr>
      <t>1,00</t>
    </r>
  </si>
  <si>
    <r>
      <rPr>
        <sz val="7.5"/>
        <rFont val="Arial"/>
        <family val="2"/>
      </rPr>
      <t>Piso da categoria (2)</t>
    </r>
  </si>
  <si>
    <r>
      <rPr>
        <sz val="7.5"/>
        <rFont val="Arial"/>
        <family val="2"/>
      </rPr>
      <t>117,14</t>
    </r>
  </si>
  <si>
    <r>
      <rPr>
        <sz val="7.5"/>
        <rFont val="Arial"/>
        <family val="2"/>
      </rPr>
      <t>Base de cálculo da Insalubridade</t>
    </r>
  </si>
  <si>
    <r>
      <rPr>
        <b/>
        <sz val="7.5"/>
        <rFont val="Arial"/>
        <family val="2"/>
      </rPr>
      <t>Total por Motorista</t>
    </r>
  </si>
  <si>
    <r>
      <rPr>
        <sz val="7.5"/>
        <rFont val="Arial"/>
        <family val="2"/>
      </rPr>
      <t>Vale Transporte</t>
    </r>
  </si>
  <si>
    <r>
      <rPr>
        <sz val="7.5"/>
        <rFont val="Arial"/>
        <family val="2"/>
      </rPr>
      <t>8,50</t>
    </r>
  </si>
  <si>
    <r>
      <rPr>
        <sz val="7.5"/>
        <rFont val="Arial"/>
        <family val="2"/>
      </rPr>
      <t>Dias Trabalhados por mês</t>
    </r>
  </si>
  <si>
    <r>
      <rPr>
        <sz val="7.5"/>
        <rFont val="Arial"/>
        <family val="2"/>
      </rPr>
      <t>dia</t>
    </r>
  </si>
  <si>
    <r>
      <rPr>
        <sz val="7.5"/>
        <rFont val="Arial"/>
        <family val="2"/>
      </rPr>
      <t>Coletor</t>
    </r>
  </si>
  <si>
    <r>
      <rPr>
        <sz val="7.5"/>
        <rFont val="Arial"/>
        <family val="2"/>
      </rPr>
      <t>vale</t>
    </r>
  </si>
  <si>
    <r>
      <rPr>
        <sz val="7.5"/>
        <rFont val="Arial"/>
        <family val="2"/>
      </rPr>
      <t>6,89</t>
    </r>
  </si>
  <si>
    <r>
      <rPr>
        <sz val="7.5"/>
        <rFont val="Arial"/>
        <family val="2"/>
      </rPr>
      <t>Motorista</t>
    </r>
  </si>
  <si>
    <r>
      <rPr>
        <sz val="7.5"/>
        <rFont val="Arial"/>
        <family val="2"/>
      </rPr>
      <t>6,27</t>
    </r>
  </si>
  <si>
    <r>
      <rPr>
        <sz val="7.5"/>
        <rFont val="Arial"/>
        <family val="2"/>
      </rPr>
      <t>unidade</t>
    </r>
  </si>
  <si>
    <r>
      <rPr>
        <b/>
        <sz val="6.5"/>
        <rFont val="Arial"/>
        <family val="2"/>
      </rPr>
      <t>Durabilidade (meses)</t>
    </r>
  </si>
  <si>
    <r>
      <rPr>
        <sz val="7.5"/>
        <rFont val="Arial"/>
        <family val="2"/>
      </rPr>
      <t>Jaqueta com reflexivo (NBR 15.292)</t>
    </r>
  </si>
  <si>
    <r>
      <rPr>
        <sz val="7.5"/>
        <rFont val="Arial"/>
        <family val="2"/>
      </rPr>
      <t>Calça de Brim</t>
    </r>
  </si>
  <si>
    <r>
      <rPr>
        <sz val="7.5"/>
        <rFont val="Arial"/>
        <family val="2"/>
      </rPr>
      <t>Camiseta de malha manga longa</t>
    </r>
  </si>
  <si>
    <r>
      <rPr>
        <sz val="7.5"/>
        <rFont val="Arial"/>
        <family val="2"/>
      </rPr>
      <t>Boné com protetor de pescoço</t>
    </r>
  </si>
  <si>
    <r>
      <rPr>
        <sz val="7.5"/>
        <rFont val="Arial"/>
        <family val="2"/>
      </rPr>
      <t>Botina de segurança c/ palmilha aço</t>
    </r>
  </si>
  <si>
    <r>
      <rPr>
        <sz val="7.5"/>
        <rFont val="Arial"/>
        <family val="2"/>
      </rPr>
      <t>par</t>
    </r>
  </si>
  <si>
    <r>
      <rPr>
        <sz val="7.5"/>
        <rFont val="Arial"/>
        <family val="2"/>
      </rPr>
      <t>Capa de chuva amarela com reflexivo</t>
    </r>
  </si>
  <si>
    <r>
      <rPr>
        <sz val="7.5"/>
        <rFont val="Arial"/>
        <family val="2"/>
      </rPr>
      <t>Luva de proteção</t>
    </r>
  </si>
  <si>
    <r>
      <rPr>
        <sz val="7.5"/>
        <rFont val="Arial"/>
        <family val="2"/>
      </rPr>
      <t>Protetor solar FPS 30</t>
    </r>
  </si>
  <si>
    <r>
      <rPr>
        <sz val="7.5"/>
        <rFont val="Arial"/>
        <family val="2"/>
      </rPr>
      <t>frasco 120g</t>
    </r>
  </si>
  <si>
    <r>
      <rPr>
        <sz val="7.5"/>
        <rFont val="Arial"/>
        <family val="2"/>
      </rPr>
      <t>Protetor auricular tipo plug</t>
    </r>
  </si>
  <si>
    <r>
      <rPr>
        <sz val="7.5"/>
        <rFont val="Arial"/>
        <family val="2"/>
      </rPr>
      <t>R$ mensal</t>
    </r>
  </si>
  <si>
    <r>
      <rPr>
        <b/>
        <sz val="6.5"/>
        <rFont val="Arial"/>
        <family val="2"/>
      </rPr>
      <t xml:space="preserve">Durabilidade
</t>
    </r>
    <r>
      <rPr>
        <b/>
        <sz val="6.5"/>
        <rFont val="Arial"/>
        <family val="2"/>
      </rPr>
      <t>(meses)</t>
    </r>
  </si>
  <si>
    <r>
      <rPr>
        <sz val="7.5"/>
        <rFont val="Arial"/>
        <family val="2"/>
      </rPr>
      <t>Custo de aquisição do chassis</t>
    </r>
  </si>
  <si>
    <r>
      <rPr>
        <sz val="7.5"/>
        <rFont val="Arial"/>
        <family val="2"/>
      </rPr>
      <t>Vida útil do chassis</t>
    </r>
  </si>
  <si>
    <r>
      <rPr>
        <sz val="7.5"/>
        <rFont val="Arial"/>
        <family val="2"/>
      </rPr>
      <t>anos</t>
    </r>
  </si>
  <si>
    <r>
      <rPr>
        <sz val="7.5"/>
        <rFont val="Arial"/>
        <family val="2"/>
      </rPr>
      <t>Idade do veículo</t>
    </r>
  </si>
  <si>
    <r>
      <rPr>
        <sz val="7.5"/>
        <rFont val="Arial"/>
        <family val="2"/>
      </rPr>
      <t>Depreciação do chassis</t>
    </r>
  </si>
  <si>
    <r>
      <rPr>
        <sz val="7.5"/>
        <rFont val="Arial"/>
        <family val="2"/>
      </rPr>
      <t>65,18</t>
    </r>
  </si>
  <si>
    <r>
      <rPr>
        <b/>
        <sz val="7.5"/>
        <rFont val="Arial"/>
        <family val="2"/>
      </rPr>
      <t>Depreciação mensal veículos coletores</t>
    </r>
  </si>
  <si>
    <r>
      <rPr>
        <b/>
        <sz val="7.5"/>
        <rFont val="Arial"/>
        <family val="2"/>
      </rPr>
      <t>mês</t>
    </r>
  </si>
  <si>
    <r>
      <rPr>
        <sz val="7.5"/>
        <rFont val="Arial"/>
        <family val="2"/>
      </rPr>
      <t>Custo de aquisição do compactador</t>
    </r>
  </si>
  <si>
    <r>
      <rPr>
        <sz val="7.5"/>
        <rFont val="Arial"/>
        <family val="2"/>
      </rPr>
      <t>Vida útil do compactador</t>
    </r>
  </si>
  <si>
    <r>
      <rPr>
        <sz val="7.5"/>
        <rFont val="Arial"/>
        <family val="2"/>
      </rPr>
      <t>Idade do compactador</t>
    </r>
  </si>
  <si>
    <r>
      <rPr>
        <sz val="7.5"/>
        <rFont val="Arial"/>
        <family val="2"/>
      </rPr>
      <t>Depreciação do compactador</t>
    </r>
  </si>
  <si>
    <r>
      <rPr>
        <b/>
        <sz val="7.5"/>
        <rFont val="Arial"/>
        <family val="2"/>
      </rPr>
      <t>Depreciação mensal do compactador</t>
    </r>
  </si>
  <si>
    <r>
      <rPr>
        <b/>
        <sz val="7.5"/>
        <rFont val="Arial"/>
        <family val="2"/>
      </rPr>
      <t>Total por veículo</t>
    </r>
  </si>
  <si>
    <r>
      <rPr>
        <b/>
        <sz val="7.5"/>
        <rFont val="Arial"/>
        <family val="2"/>
      </rPr>
      <t>Total da frota</t>
    </r>
  </si>
  <si>
    <r>
      <rPr>
        <b/>
        <sz val="7.5"/>
        <rFont val="Arial"/>
        <family val="2"/>
      </rPr>
      <t>unidade</t>
    </r>
  </si>
  <si>
    <r>
      <rPr>
        <sz val="7.5"/>
        <rFont val="Arial"/>
        <family val="2"/>
      </rPr>
      <t>Custo do chassis</t>
    </r>
  </si>
  <si>
    <r>
      <rPr>
        <sz val="7.5"/>
        <rFont val="Arial"/>
        <family val="2"/>
      </rPr>
      <t>Taxa de juros anual nominal</t>
    </r>
  </si>
  <si>
    <r>
      <rPr>
        <sz val="7.5"/>
        <rFont val="Arial"/>
        <family val="2"/>
      </rPr>
      <t>Valor do veículo proposto (V0)</t>
    </r>
  </si>
  <si>
    <r>
      <rPr>
        <sz val="7.5"/>
        <rFont val="Arial"/>
        <family val="2"/>
      </rPr>
      <t>Investimento médio total do chassis</t>
    </r>
  </si>
  <si>
    <r>
      <rPr>
        <sz val="7.5"/>
        <rFont val="Arial"/>
        <family val="2"/>
      </rPr>
      <t>190.821,14</t>
    </r>
  </si>
  <si>
    <r>
      <rPr>
        <b/>
        <sz val="7.5"/>
        <rFont val="Arial"/>
        <family val="2"/>
      </rPr>
      <t>Remuneração mensal de capital do chassis</t>
    </r>
  </si>
  <si>
    <r>
      <rPr>
        <b/>
        <sz val="7.5"/>
        <rFont val="Arial"/>
        <family val="2"/>
      </rPr>
      <t>R$</t>
    </r>
  </si>
  <si>
    <r>
      <rPr>
        <sz val="7.5"/>
        <rFont val="Arial"/>
        <family val="2"/>
      </rPr>
      <t>Custo do compactador</t>
    </r>
  </si>
  <si>
    <r>
      <rPr>
        <sz val="7.5"/>
        <rFont val="Arial"/>
        <family val="2"/>
      </rPr>
      <t>Valor do compactador proposto (V0)</t>
    </r>
  </si>
  <si>
    <r>
      <rPr>
        <sz val="7.5"/>
        <rFont val="Arial"/>
        <family val="2"/>
      </rPr>
      <t>Investimento médio total do compactador</t>
    </r>
  </si>
  <si>
    <r>
      <rPr>
        <sz val="7.5"/>
        <rFont val="Arial"/>
        <family val="2"/>
      </rPr>
      <t>150.171,63</t>
    </r>
  </si>
  <si>
    <r>
      <rPr>
        <b/>
        <sz val="7.5"/>
        <rFont val="Arial"/>
        <family val="2"/>
      </rPr>
      <t>Remuneração mensal de capital do compactador</t>
    </r>
  </si>
  <si>
    <r>
      <rPr>
        <sz val="7.5"/>
        <rFont val="Arial"/>
        <family val="2"/>
      </rPr>
      <t>IPVA</t>
    </r>
  </si>
  <si>
    <r>
      <rPr>
        <sz val="7.5"/>
        <rFont val="Arial"/>
        <family val="2"/>
      </rPr>
      <t>2,00</t>
    </r>
  </si>
  <si>
    <r>
      <rPr>
        <sz val="7.5"/>
        <rFont val="Arial"/>
        <family val="2"/>
      </rPr>
      <t>Licenciamento e Seguro obrigatório</t>
    </r>
  </si>
  <si>
    <r>
      <rPr>
        <sz val="7.5"/>
        <rFont val="Arial"/>
        <family val="2"/>
      </rPr>
      <t>Seguro contra terceiros</t>
    </r>
  </si>
  <si>
    <r>
      <rPr>
        <b/>
        <sz val="7.5"/>
        <rFont val="Arial"/>
        <family val="2"/>
      </rPr>
      <t>Impostos e seguros mensais</t>
    </r>
  </si>
  <si>
    <r>
      <rPr>
        <b/>
        <sz val="6.5"/>
        <rFont val="Arial"/>
        <family val="2"/>
      </rPr>
      <t>Consumo</t>
    </r>
  </si>
  <si>
    <r>
      <rPr>
        <sz val="7.5"/>
        <rFont val="Arial"/>
        <family val="2"/>
      </rPr>
      <t>Custo de óleo diesel / km rodado</t>
    </r>
  </si>
  <si>
    <r>
      <rPr>
        <sz val="7.5"/>
        <rFont val="Arial"/>
        <family val="2"/>
      </rPr>
      <t>km/l</t>
    </r>
  </si>
  <si>
    <r>
      <rPr>
        <sz val="7.5"/>
        <rFont val="Arial"/>
        <family val="2"/>
      </rPr>
      <t>2,50</t>
    </r>
  </si>
  <si>
    <r>
      <rPr>
        <sz val="7.5"/>
        <rFont val="Arial"/>
        <family val="2"/>
      </rPr>
      <t>Custo mensal com óleo diesel</t>
    </r>
  </si>
  <si>
    <r>
      <rPr>
        <sz val="7.5"/>
        <rFont val="Arial"/>
        <family val="2"/>
      </rPr>
      <t>km</t>
    </r>
  </si>
  <si>
    <r>
      <rPr>
        <sz val="7.5"/>
        <rFont val="Arial"/>
        <family val="2"/>
      </rPr>
      <t>Custo de óleo do motor /1.000 km rodados</t>
    </r>
  </si>
  <si>
    <r>
      <rPr>
        <sz val="7.5"/>
        <rFont val="Arial"/>
        <family val="2"/>
      </rPr>
      <t>l/1.000 km</t>
    </r>
  </si>
  <si>
    <r>
      <rPr>
        <sz val="7.5"/>
        <rFont val="Arial"/>
        <family val="2"/>
      </rPr>
      <t>6,00</t>
    </r>
  </si>
  <si>
    <r>
      <rPr>
        <sz val="7.5"/>
        <rFont val="Arial"/>
        <family val="2"/>
      </rPr>
      <t>19,11</t>
    </r>
  </si>
  <si>
    <r>
      <rPr>
        <sz val="7.5"/>
        <rFont val="Arial"/>
        <family val="2"/>
      </rPr>
      <t>Custo mensal com óleo do motor</t>
    </r>
  </si>
  <si>
    <r>
      <rPr>
        <sz val="7.5"/>
        <rFont val="Arial"/>
        <family val="2"/>
      </rPr>
      <t>0,115</t>
    </r>
  </si>
  <si>
    <r>
      <rPr>
        <sz val="7.5"/>
        <rFont val="Arial"/>
        <family val="2"/>
      </rPr>
      <t>Custo de óleo da transmissão /1.000 km</t>
    </r>
  </si>
  <si>
    <r>
      <rPr>
        <sz val="7.5"/>
        <rFont val="Arial"/>
        <family val="2"/>
      </rPr>
      <t>0,85</t>
    </r>
  </si>
  <si>
    <r>
      <rPr>
        <sz val="7.5"/>
        <rFont val="Arial"/>
        <family val="2"/>
      </rPr>
      <t>21,85</t>
    </r>
  </si>
  <si>
    <r>
      <rPr>
        <sz val="7.5"/>
        <rFont val="Arial"/>
        <family val="2"/>
      </rPr>
      <t>Custo mensal com óleo da transmissão</t>
    </r>
  </si>
  <si>
    <r>
      <rPr>
        <sz val="7.5"/>
        <rFont val="Arial"/>
        <family val="2"/>
      </rPr>
      <t>0,019</t>
    </r>
  </si>
  <si>
    <r>
      <rPr>
        <sz val="7.5"/>
        <rFont val="Arial"/>
        <family val="2"/>
      </rPr>
      <t>Custo de óleo hidráulico / 1.000 km</t>
    </r>
  </si>
  <si>
    <r>
      <rPr>
        <sz val="7.5"/>
        <rFont val="Arial"/>
        <family val="2"/>
      </rPr>
      <t>5,00</t>
    </r>
  </si>
  <si>
    <r>
      <rPr>
        <sz val="7.5"/>
        <rFont val="Arial"/>
        <family val="2"/>
      </rPr>
      <t>17,68</t>
    </r>
  </si>
  <si>
    <r>
      <rPr>
        <sz val="7.5"/>
        <rFont val="Arial"/>
        <family val="2"/>
      </rPr>
      <t>Custo mensal com óleo hidráulico</t>
    </r>
  </si>
  <si>
    <r>
      <rPr>
        <sz val="7.5"/>
        <rFont val="Arial"/>
        <family val="2"/>
      </rPr>
      <t>0,088</t>
    </r>
  </si>
  <si>
    <r>
      <rPr>
        <sz val="7.5"/>
        <rFont val="Arial"/>
        <family val="2"/>
      </rPr>
      <t>Custo de graxa /1.000 km rodados</t>
    </r>
  </si>
  <si>
    <r>
      <rPr>
        <sz val="7.5"/>
        <rFont val="Arial"/>
        <family val="2"/>
      </rPr>
      <t>kg/1.000 km</t>
    </r>
  </si>
  <si>
    <r>
      <rPr>
        <sz val="7.5"/>
        <rFont val="Arial"/>
        <family val="2"/>
      </rPr>
      <t>25,30</t>
    </r>
  </si>
  <si>
    <r>
      <rPr>
        <sz val="7.5"/>
        <rFont val="Arial"/>
        <family val="2"/>
      </rPr>
      <t>Custo mensal com graxa</t>
    </r>
  </si>
  <si>
    <r>
      <rPr>
        <sz val="7.5"/>
        <rFont val="Arial"/>
        <family val="2"/>
      </rPr>
      <t>0,051</t>
    </r>
  </si>
  <si>
    <r>
      <rPr>
        <b/>
        <sz val="7.5"/>
        <rFont val="Arial"/>
        <family val="2"/>
      </rPr>
      <t>Custo com consumos/km rodado</t>
    </r>
  </si>
  <si>
    <r>
      <rPr>
        <b/>
        <sz val="7.5"/>
        <rFont val="Arial"/>
        <family val="2"/>
      </rPr>
      <t>R$/km rodado</t>
    </r>
  </si>
  <si>
    <r>
      <rPr>
        <sz val="7.5"/>
        <rFont val="Arial"/>
        <family val="2"/>
      </rPr>
      <t>Custo de manutenção dos caminhões</t>
    </r>
  </si>
  <si>
    <r>
      <rPr>
        <sz val="7.5"/>
        <rFont val="Arial"/>
        <family val="2"/>
      </rPr>
      <t>R$/km rodado</t>
    </r>
  </si>
  <si>
    <r>
      <rPr>
        <sz val="7.5"/>
        <rFont val="Arial"/>
        <family val="2"/>
      </rPr>
      <t>Custo do jogo de pneus 275/80 R22.5</t>
    </r>
  </si>
  <si>
    <r>
      <rPr>
        <sz val="7.5"/>
        <rFont val="Arial"/>
        <family val="2"/>
      </rPr>
      <t>Número de recapagens por pneu</t>
    </r>
  </si>
  <si>
    <r>
      <rPr>
        <sz val="7.5"/>
        <rFont val="Arial"/>
        <family val="2"/>
      </rPr>
      <t>Custo de recapagem</t>
    </r>
  </si>
  <si>
    <r>
      <rPr>
        <sz val="7.5"/>
        <rFont val="Arial"/>
        <family val="2"/>
      </rPr>
      <t>km/jogo</t>
    </r>
  </si>
  <si>
    <r>
      <rPr>
        <sz val="7.5"/>
        <rFont val="Arial"/>
        <family val="2"/>
      </rPr>
      <t>Custo mensal com pneus</t>
    </r>
  </si>
  <si>
    <r>
      <rPr>
        <sz val="7.5"/>
        <rFont val="Arial"/>
        <family val="2"/>
      </rPr>
      <t>Recipiente térmico para água (5L)</t>
    </r>
  </si>
  <si>
    <r>
      <rPr>
        <sz val="7.5"/>
        <rFont val="Arial"/>
        <family val="2"/>
      </rPr>
      <t>unidade/ano</t>
    </r>
  </si>
  <si>
    <r>
      <rPr>
        <sz val="7.5"/>
        <rFont val="Arial"/>
        <family val="2"/>
      </rPr>
      <t>Vassoura</t>
    </r>
  </si>
  <si>
    <r>
      <rPr>
        <sz val="7.5"/>
        <rFont val="Arial"/>
        <family val="2"/>
      </rPr>
      <t>Publicidade (adesivos veículos)</t>
    </r>
  </si>
  <si>
    <r>
      <rPr>
        <sz val="7.5"/>
        <rFont val="Arial"/>
        <family val="2"/>
      </rPr>
      <t>cj/ano</t>
    </r>
  </si>
  <si>
    <r>
      <rPr>
        <sz val="7.5"/>
        <rFont val="Arial"/>
        <family val="2"/>
      </rPr>
      <t>Implantação dos equipamentos de monitoramento</t>
    </r>
  </si>
  <si>
    <r>
      <rPr>
        <sz val="6.5"/>
        <rFont val="Arial"/>
        <family val="2"/>
      </rPr>
      <t>cj</t>
    </r>
  </si>
  <si>
    <r>
      <rPr>
        <sz val="7.5"/>
        <rFont val="Arial"/>
        <family val="2"/>
      </rPr>
      <t>Custo mensal com implantação</t>
    </r>
  </si>
  <si>
    <r>
      <rPr>
        <sz val="6.5"/>
        <rFont val="Arial"/>
        <family val="2"/>
      </rPr>
      <t>mês</t>
    </r>
  </si>
  <si>
    <r>
      <rPr>
        <sz val="7.5"/>
        <rFont val="Arial"/>
        <family val="2"/>
      </rPr>
      <t>Manutenção dos equipamentos de monitoramento</t>
    </r>
  </si>
  <si>
    <r>
      <rPr>
        <sz val="7.5"/>
        <rFont val="Arial"/>
        <family val="2"/>
      </rPr>
      <t>Custo mensal com manutenção</t>
    </r>
  </si>
  <si>
    <r>
      <rPr>
        <sz val="7.5"/>
        <rFont val="Arial"/>
        <family val="2"/>
      </rPr>
      <t>Benefícios e despesas indiretas</t>
    </r>
  </si>
  <si>
    <r>
      <rPr>
        <sz val="7.5"/>
        <rFont val="Arial"/>
        <family val="2"/>
      </rPr>
      <t>26,66</t>
    </r>
  </si>
  <si>
    <t>PREFEITURA MUNICIPAL DE PALMARES DO SUL</t>
  </si>
  <si>
    <t>ALEXANDRE OLIVEIRA BRAZ</t>
  </si>
  <si>
    <t>LOCAL:Municipio Palmares do Sul</t>
  </si>
  <si>
    <t>COLETA DE LIXO</t>
  </si>
  <si>
    <t>Eng. Civil - CREA 76.828</t>
  </si>
  <si>
    <r>
      <rPr>
        <b/>
        <sz val="7.5"/>
        <rFont val="Arial"/>
        <family val="2"/>
      </rPr>
      <t>CUSTO MENSAL COM BDI (R$/mês)</t>
    </r>
  </si>
  <si>
    <r>
      <rPr>
        <b/>
        <sz val="7.5"/>
        <rFont val="Arial"/>
        <family val="2"/>
      </rPr>
      <t>PREÇO MENSAL TOTAL (R$/mês)</t>
    </r>
  </si>
  <si>
    <t>FEVEREIRO DE 2025</t>
  </si>
  <si>
    <t>Plano benefico familiar</t>
  </si>
  <si>
    <t>mês</t>
  </si>
  <si>
    <t xml:space="preserve">Oculos de proteção </t>
  </si>
  <si>
    <t>Unidade</t>
  </si>
  <si>
    <t>higienização uniformes epi</t>
  </si>
  <si>
    <t>Acrescimo de 10% suprir frota reserva</t>
  </si>
  <si>
    <t>%</t>
  </si>
  <si>
    <t>Total</t>
  </si>
  <si>
    <t>Custo jg. compl. + 6 recap./ km rodado</t>
  </si>
  <si>
    <t>cj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</si>
</sst>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"/>
    <numFmt numFmtId="165" formatCode="_-[$R$-416]\ * #,##0.00_-;\-[$R$-416]\ * #,##0.00_-;_-[$R$-416]\ * &quot;-&quot;??_-;_-@_-"/>
    <numFmt numFmtId="166" formatCode="_-&quot;R$&quot;\ * #,##0.0_-;\-&quot;R$&quot;\ * #,##0.0_-;_-&quot;R$&quot;\ * &quot;-&quot;??_-;_-@_-"/>
    <numFmt numFmtId="167" formatCode="_-&quot;R$&quot;\ * #,##0.0_-;\-&quot;R$&quot;\ * #,##0.0_-;_-&quot;R$&quot;\ * &quot;-&quot;?_-;_-@_-"/>
  </numFmts>
  <fonts count="17" x14ac:knownFonts="1">
    <font>
      <sz val="10"/>
      <color rgb="FF000000"/>
      <name val="Times New Roman"/>
      <charset val="204"/>
    </font>
    <font>
      <b/>
      <sz val="9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b/>
      <sz val="7.5"/>
      <color rgb="FF000000"/>
      <name val="Arial"/>
      <family val="2"/>
    </font>
    <font>
      <sz val="7.5"/>
      <color rgb="FF000000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sz val="10.5"/>
      <name val="Arial"/>
      <family val="2"/>
    </font>
    <font>
      <b/>
      <sz val="8.5"/>
      <name val="Arial"/>
      <family val="2"/>
    </font>
    <font>
      <sz val="7.5"/>
      <name val="Arial"/>
      <family val="2"/>
    </font>
    <font>
      <sz val="10"/>
      <color rgb="FF000000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16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 indent="8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9" fontId="4" fillId="0" borderId="1" xfId="0" applyNumberFormat="1" applyFont="1" applyBorder="1" applyAlignment="1">
      <alignment horizontal="right" vertical="top" shrinkToFit="1"/>
    </xf>
    <xf numFmtId="1" fontId="5" fillId="0" borderId="1" xfId="0" applyNumberFormat="1" applyFont="1" applyBorder="1" applyAlignment="1">
      <alignment horizontal="center" vertical="top" shrinkToFit="1"/>
    </xf>
    <xf numFmtId="1" fontId="4" fillId="0" borderId="1" xfId="0" applyNumberFormat="1" applyFont="1" applyBorder="1" applyAlignment="1">
      <alignment horizontal="center" vertical="top" shrinkToFi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 wrapText="1" indent="1"/>
    </xf>
    <xf numFmtId="0" fontId="6" fillId="2" borderId="1" xfId="0" applyFont="1" applyFill="1" applyBorder="1" applyAlignment="1">
      <alignment horizontal="left" vertical="top" wrapText="1" indent="2"/>
    </xf>
    <xf numFmtId="0" fontId="6" fillId="2" borderId="1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right" vertical="top" wrapText="1" indent="1"/>
    </xf>
    <xf numFmtId="0" fontId="2" fillId="2" borderId="1" xfId="0" applyFont="1" applyFill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3"/>
    </xf>
    <xf numFmtId="0" fontId="0" fillId="0" borderId="7" xfId="0" applyBorder="1" applyAlignment="1">
      <alignment horizontal="left" wrapText="1"/>
    </xf>
    <xf numFmtId="1" fontId="5" fillId="0" borderId="1" xfId="0" applyNumberFormat="1" applyFont="1" applyBorder="1" applyAlignment="1">
      <alignment horizontal="right" vertical="top" shrinkToFi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 indent="1"/>
    </xf>
    <xf numFmtId="0" fontId="6" fillId="0" borderId="1" xfId="0" applyFont="1" applyBorder="1" applyAlignment="1">
      <alignment horizontal="left" vertical="top" wrapText="1" indent="2"/>
    </xf>
    <xf numFmtId="0" fontId="6" fillId="0" borderId="1" xfId="0" applyFont="1" applyBorder="1" applyAlignment="1">
      <alignment horizontal="left" vertical="top" wrapText="1" indent="1"/>
    </xf>
    <xf numFmtId="1" fontId="5" fillId="0" borderId="1" xfId="0" applyNumberFormat="1" applyFont="1" applyBorder="1" applyAlignment="1">
      <alignment horizontal="right" vertical="top" indent="3" shrinkToFit="1"/>
    </xf>
    <xf numFmtId="0" fontId="0" fillId="0" borderId="1" xfId="0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1" fontId="5" fillId="0" borderId="11" xfId="0" applyNumberFormat="1" applyFont="1" applyBorder="1" applyAlignment="1">
      <alignment horizontal="center" vertical="top" shrinkToFit="1"/>
    </xf>
    <xf numFmtId="0" fontId="0" fillId="0" borderId="5" xfId="0" applyBorder="1" applyAlignment="1">
      <alignment horizontal="left" wrapText="1"/>
    </xf>
    <xf numFmtId="164" fontId="5" fillId="0" borderId="1" xfId="0" applyNumberFormat="1" applyFont="1" applyBorder="1" applyAlignment="1">
      <alignment horizontal="right" vertical="top" shrinkToFit="1"/>
    </xf>
    <xf numFmtId="164" fontId="4" fillId="0" borderId="1" xfId="0" applyNumberFormat="1" applyFont="1" applyBorder="1" applyAlignment="1">
      <alignment horizontal="right" vertical="top" shrinkToFit="1"/>
    </xf>
    <xf numFmtId="164" fontId="5" fillId="0" borderId="1" xfId="0" applyNumberFormat="1" applyFont="1" applyBorder="1" applyAlignment="1">
      <alignment horizontal="left" vertical="top" indent="2" shrinkToFit="1"/>
    </xf>
    <xf numFmtId="0" fontId="7" fillId="0" borderId="1" xfId="0" applyFont="1" applyBorder="1" applyAlignment="1">
      <alignment horizontal="center" vertical="top" wrapText="1"/>
    </xf>
    <xf numFmtId="44" fontId="2" fillId="0" borderId="1" xfId="1" applyFont="1" applyFill="1" applyBorder="1" applyAlignment="1">
      <alignment horizontal="left" vertical="top" wrapText="1" indent="1"/>
    </xf>
    <xf numFmtId="0" fontId="0" fillId="0" borderId="15" xfId="0" applyBorder="1" applyAlignment="1">
      <alignment horizontal="center"/>
    </xf>
    <xf numFmtId="44" fontId="0" fillId="0" borderId="0" xfId="1" applyFont="1" applyBorder="1"/>
    <xf numFmtId="44" fontId="16" fillId="0" borderId="0" xfId="1" applyFont="1" applyBorder="1"/>
    <xf numFmtId="44" fontId="0" fillId="0" borderId="0" xfId="1" applyFont="1" applyBorder="1" applyAlignment="1">
      <alignment horizontal="center"/>
    </xf>
    <xf numFmtId="44" fontId="16" fillId="0" borderId="0" xfId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0" borderId="17" xfId="0" applyFont="1" applyBorder="1"/>
    <xf numFmtId="0" fontId="12" fillId="0" borderId="0" xfId="0" applyFont="1"/>
    <xf numFmtId="43" fontId="0" fillId="0" borderId="0" xfId="2" applyFont="1" applyBorder="1" applyAlignment="1"/>
    <xf numFmtId="43" fontId="0" fillId="0" borderId="0" xfId="2" applyFont="1" applyBorder="1" applyAlignment="1">
      <alignment horizontal="left"/>
    </xf>
    <xf numFmtId="44" fontId="0" fillId="0" borderId="0" xfId="1" applyFont="1" applyBorder="1" applyAlignment="1"/>
    <xf numFmtId="0" fontId="13" fillId="0" borderId="0" xfId="0" applyFont="1"/>
    <xf numFmtId="43" fontId="15" fillId="0" borderId="0" xfId="2" applyFont="1" applyBorder="1" applyAlignment="1"/>
    <xf numFmtId="0" fontId="13" fillId="0" borderId="15" xfId="0" applyFont="1" applyBorder="1"/>
    <xf numFmtId="0" fontId="13" fillId="0" borderId="25" xfId="0" applyFont="1" applyBorder="1"/>
    <xf numFmtId="43" fontId="0" fillId="0" borderId="24" xfId="2" applyFont="1" applyBorder="1" applyAlignment="1"/>
    <xf numFmtId="43" fontId="0" fillId="0" borderId="27" xfId="2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6" xfId="0" applyBorder="1"/>
    <xf numFmtId="0" fontId="0" fillId="0" borderId="32" xfId="0" applyBorder="1"/>
    <xf numFmtId="0" fontId="14" fillId="0" borderId="0" xfId="0" applyFont="1"/>
    <xf numFmtId="0" fontId="0" fillId="0" borderId="21" xfId="0" applyBorder="1" applyAlignment="1">
      <alignment horizontal="center"/>
    </xf>
    <xf numFmtId="0" fontId="14" fillId="0" borderId="34" xfId="0" applyFont="1" applyBorder="1"/>
    <xf numFmtId="43" fontId="15" fillId="0" borderId="18" xfId="2" applyFont="1" applyBorder="1" applyAlignment="1"/>
    <xf numFmtId="43" fontId="0" fillId="0" borderId="19" xfId="2" applyFont="1" applyBorder="1" applyAlignment="1"/>
    <xf numFmtId="0" fontId="14" fillId="0" borderId="22" xfId="0" applyFont="1" applyBorder="1" applyAlignment="1">
      <alignment horizontal="center"/>
    </xf>
    <xf numFmtId="43" fontId="0" fillId="0" borderId="22" xfId="2" applyFont="1" applyBorder="1" applyAlignment="1">
      <alignment horizontal="left"/>
    </xf>
    <xf numFmtId="43" fontId="0" fillId="0" borderId="23" xfId="2" applyFont="1" applyBorder="1" applyAlignment="1">
      <alignment horizontal="left"/>
    </xf>
    <xf numFmtId="0" fontId="13" fillId="0" borderId="18" xfId="0" applyFont="1" applyBorder="1"/>
    <xf numFmtId="43" fontId="0" fillId="0" borderId="20" xfId="2" applyFont="1" applyBorder="1" applyAlignment="1"/>
    <xf numFmtId="44" fontId="2" fillId="2" borderId="1" xfId="1" applyFont="1" applyFill="1" applyBorder="1" applyAlignment="1">
      <alignment horizontal="left" vertical="top" wrapText="1" indent="2"/>
    </xf>
    <xf numFmtId="44" fontId="2" fillId="0" borderId="1" xfId="1" applyFont="1" applyFill="1" applyBorder="1" applyAlignment="1">
      <alignment horizontal="right" vertical="top" wrapText="1"/>
    </xf>
    <xf numFmtId="44" fontId="3" fillId="0" borderId="1" xfId="1" applyFont="1" applyFill="1" applyBorder="1" applyAlignment="1">
      <alignment horizontal="right" vertical="top" wrapText="1"/>
    </xf>
    <xf numFmtId="0" fontId="0" fillId="0" borderId="3" xfId="0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top" wrapText="1"/>
    </xf>
    <xf numFmtId="44" fontId="2" fillId="2" borderId="1" xfId="1" applyFont="1" applyFill="1" applyBorder="1" applyAlignment="1">
      <alignment horizontal="right" vertical="top" wrapText="1"/>
    </xf>
    <xf numFmtId="1" fontId="0" fillId="0" borderId="0" xfId="0" applyNumberFormat="1" applyAlignment="1">
      <alignment horizontal="left" vertical="top"/>
    </xf>
    <xf numFmtId="43" fontId="3" fillId="0" borderId="1" xfId="2" applyFont="1" applyFill="1" applyBorder="1" applyAlignment="1">
      <alignment horizontal="right" vertical="top" wrapText="1"/>
    </xf>
    <xf numFmtId="43" fontId="0" fillId="0" borderId="0" xfId="2" applyFont="1" applyAlignment="1">
      <alignment horizontal="left" vertical="top"/>
    </xf>
    <xf numFmtId="2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right" vertical="top" wrapText="1"/>
    </xf>
    <xf numFmtId="44" fontId="3" fillId="0" borderId="1" xfId="1" applyFont="1" applyBorder="1" applyAlignment="1">
      <alignment horizontal="right" vertical="top" wrapText="1"/>
    </xf>
    <xf numFmtId="44" fontId="2" fillId="2" borderId="1" xfId="0" applyNumberFormat="1" applyFont="1" applyFill="1" applyBorder="1" applyAlignment="1">
      <alignment horizontal="left" vertical="top" wrapText="1" indent="3"/>
    </xf>
    <xf numFmtId="165" fontId="3" fillId="0" borderId="1" xfId="0" applyNumberFormat="1" applyFont="1" applyBorder="1" applyAlignment="1">
      <alignment horizontal="right" vertical="top" wrapText="1"/>
    </xf>
    <xf numFmtId="2" fontId="5" fillId="0" borderId="1" xfId="0" applyNumberFormat="1" applyFont="1" applyBorder="1" applyAlignment="1">
      <alignment horizontal="right" vertical="top" shrinkToFit="1"/>
    </xf>
    <xf numFmtId="2" fontId="2" fillId="0" borderId="1" xfId="0" applyNumberFormat="1" applyFont="1" applyBorder="1" applyAlignment="1">
      <alignment horizontal="right" vertical="top" wrapText="1"/>
    </xf>
    <xf numFmtId="2" fontId="2" fillId="2" borderId="1" xfId="0" applyNumberFormat="1" applyFont="1" applyFill="1" applyBorder="1" applyAlignment="1">
      <alignment horizontal="left" vertical="top" wrapText="1" indent="2"/>
    </xf>
    <xf numFmtId="2" fontId="3" fillId="0" borderId="1" xfId="0" applyNumberFormat="1" applyFont="1" applyBorder="1" applyAlignment="1">
      <alignment horizontal="left" vertical="top" wrapText="1" indent="3"/>
    </xf>
    <xf numFmtId="44" fontId="2" fillId="2" borderId="1" xfId="1" applyFont="1" applyFill="1" applyBorder="1" applyAlignment="1">
      <alignment horizontal="left" vertical="top" wrapText="1" indent="3"/>
    </xf>
    <xf numFmtId="44" fontId="2" fillId="0" borderId="1" xfId="1" applyFont="1" applyBorder="1" applyAlignment="1">
      <alignment horizontal="left" vertical="top" wrapText="1" indent="4"/>
    </xf>
    <xf numFmtId="44" fontId="3" fillId="0" borderId="1" xfId="0" applyNumberFormat="1" applyFont="1" applyBorder="1" applyAlignment="1">
      <alignment horizontal="right" vertical="top" wrapText="1"/>
    </xf>
    <xf numFmtId="44" fontId="2" fillId="0" borderId="1" xfId="0" applyNumberFormat="1" applyFont="1" applyBorder="1" applyAlignment="1">
      <alignment horizontal="left" vertical="top" wrapText="1" indent="4"/>
    </xf>
    <xf numFmtId="165" fontId="3" fillId="3" borderId="1" xfId="1" applyNumberFormat="1" applyFont="1" applyFill="1" applyBorder="1" applyAlignment="1">
      <alignment horizontal="right" vertical="top" wrapText="1"/>
    </xf>
    <xf numFmtId="44" fontId="2" fillId="0" borderId="1" xfId="1" applyFont="1" applyBorder="1" applyAlignment="1">
      <alignment horizontal="right" vertical="top" wrapText="1"/>
    </xf>
    <xf numFmtId="44" fontId="3" fillId="3" borderId="1" xfId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vertical="top" wrapText="1"/>
    </xf>
    <xf numFmtId="166" fontId="3" fillId="0" borderId="1" xfId="0" applyNumberFormat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right" vertical="top" wrapText="1"/>
    </xf>
    <xf numFmtId="167" fontId="2" fillId="0" borderId="1" xfId="0" applyNumberFormat="1" applyFont="1" applyBorder="1" applyAlignment="1">
      <alignment horizontal="right" vertical="top" wrapText="1"/>
    </xf>
    <xf numFmtId="44" fontId="2" fillId="0" borderId="1" xfId="0" applyNumberFormat="1" applyFont="1" applyBorder="1" applyAlignment="1">
      <alignment horizontal="right" vertical="top" wrapText="1"/>
    </xf>
    <xf numFmtId="44" fontId="3" fillId="0" borderId="1" xfId="1" applyFont="1" applyBorder="1" applyAlignment="1">
      <alignment horizontal="right" vertical="top" wrapText="1" indent="1"/>
    </xf>
    <xf numFmtId="44" fontId="0" fillId="0" borderId="1" xfId="1" applyFont="1" applyBorder="1" applyAlignment="1">
      <alignment horizontal="left" wrapText="1"/>
    </xf>
    <xf numFmtId="44" fontId="2" fillId="2" borderId="1" xfId="1" applyFont="1" applyFill="1" applyBorder="1" applyAlignment="1">
      <alignment horizontal="left" vertical="top" wrapText="1" indent="4"/>
    </xf>
    <xf numFmtId="0" fontId="10" fillId="0" borderId="1" xfId="0" applyFont="1" applyBorder="1" applyAlignment="1">
      <alignment horizontal="right" vertical="top" wrapText="1"/>
    </xf>
    <xf numFmtId="44" fontId="0" fillId="0" borderId="0" xfId="0" applyNumberFormat="1" applyAlignment="1">
      <alignment horizontal="left" vertical="top"/>
    </xf>
    <xf numFmtId="0" fontId="11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1" fontId="5" fillId="0" borderId="3" xfId="0" applyNumberFormat="1" applyFont="1" applyBorder="1" applyAlignment="1">
      <alignment horizontal="center" vertical="top" shrinkToFit="1"/>
    </xf>
    <xf numFmtId="165" fontId="3" fillId="0" borderId="4" xfId="0" applyNumberFormat="1" applyFont="1" applyBorder="1" applyAlignment="1">
      <alignment horizontal="right" vertical="top" wrapText="1"/>
    </xf>
    <xf numFmtId="2" fontId="5" fillId="0" borderId="1" xfId="0" applyNumberFormat="1" applyFont="1" applyBorder="1" applyAlignment="1">
      <alignment horizontal="right" vertical="top" indent="3" shrinkToFit="1"/>
    </xf>
    <xf numFmtId="44" fontId="3" fillId="4" borderId="1" xfId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0" fillId="0" borderId="36" xfId="0" applyBorder="1" applyAlignment="1">
      <alignment horizontal="left" vertical="top"/>
    </xf>
    <xf numFmtId="44" fontId="0" fillId="0" borderId="36" xfId="1" applyFont="1" applyBorder="1" applyAlignment="1">
      <alignment horizontal="right" vertical="top"/>
    </xf>
    <xf numFmtId="44" fontId="0" fillId="0" borderId="36" xfId="1" applyFont="1" applyBorder="1" applyAlignment="1">
      <alignment horizontal="left" vertical="top"/>
    </xf>
    <xf numFmtId="43" fontId="2" fillId="2" borderId="36" xfId="2" applyFont="1" applyFill="1" applyBorder="1" applyAlignment="1">
      <alignment horizontal="left" vertical="top" wrapText="1" indent="3"/>
    </xf>
    <xf numFmtId="0" fontId="0" fillId="0" borderId="7" xfId="0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1" fontId="5" fillId="0" borderId="9" xfId="0" applyNumberFormat="1" applyFont="1" applyBorder="1" applyAlignment="1">
      <alignment horizontal="center" vertical="top" shrinkToFit="1"/>
    </xf>
    <xf numFmtId="0" fontId="10" fillId="0" borderId="8" xfId="0" applyFont="1" applyBorder="1" applyAlignment="1">
      <alignment horizontal="right" vertical="top" wrapText="1"/>
    </xf>
    <xf numFmtId="44" fontId="3" fillId="0" borderId="1" xfId="0" applyNumberFormat="1" applyFont="1" applyBorder="1" applyAlignment="1">
      <alignment horizontal="left" vertical="top" wrapText="1" indent="3"/>
    </xf>
    <xf numFmtId="44" fontId="2" fillId="2" borderId="1" xfId="0" applyNumberFormat="1" applyFont="1" applyFill="1" applyBorder="1" applyAlignment="1">
      <alignment horizontal="left" vertical="top" wrapText="1" indent="2"/>
    </xf>
    <xf numFmtId="0" fontId="0" fillId="2" borderId="2" xfId="0" applyFill="1" applyBorder="1" applyAlignment="1">
      <alignment horizontal="center" vertical="top" wrapText="1"/>
    </xf>
    <xf numFmtId="0" fontId="0" fillId="2" borderId="28" xfId="0" applyFill="1" applyBorder="1" applyAlignment="1">
      <alignment horizontal="center" vertical="top" wrapText="1"/>
    </xf>
    <xf numFmtId="0" fontId="0" fillId="2" borderId="29" xfId="0" applyFill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44" fontId="0" fillId="0" borderId="0" xfId="1" applyFont="1" applyBorder="1" applyAlignment="1"/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7" xfId="0" applyBorder="1" applyAlignment="1">
      <alignment horizontal="center"/>
    </xf>
    <xf numFmtId="0" fontId="3" fillId="0" borderId="9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right" vertical="top" wrapText="1"/>
    </xf>
    <xf numFmtId="0" fontId="14" fillId="0" borderId="0" xfId="0" applyFont="1" applyAlignment="1">
      <alignment horizontal="center"/>
    </xf>
    <xf numFmtId="0" fontId="0" fillId="0" borderId="28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9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352425"/>
          <a:ext cx="2286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2181224</xdr:colOff>
      <xdr:row>1</xdr:row>
      <xdr:rowOff>76200</xdr:rowOff>
    </xdr:from>
    <xdr:to>
      <xdr:col>0</xdr:col>
      <xdr:colOff>2847975</xdr:colOff>
      <xdr:row>4</xdr:row>
      <xdr:rowOff>142875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4" y="285750"/>
          <a:ext cx="666751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0</xdr:rowOff>
    </xdr:from>
    <xdr:to>
      <xdr:col>0</xdr:col>
      <xdr:colOff>514350</xdr:colOff>
      <xdr:row>2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2019300</xdr:colOff>
      <xdr:row>1</xdr:row>
      <xdr:rowOff>161925</xdr:rowOff>
    </xdr:from>
    <xdr:to>
      <xdr:col>1</xdr:col>
      <xdr:colOff>0</xdr:colOff>
      <xdr:row>4</xdr:row>
      <xdr:rowOff>142875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71475"/>
          <a:ext cx="371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352425"/>
          <a:ext cx="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2181224</xdr:colOff>
      <xdr:row>1</xdr:row>
      <xdr:rowOff>76200</xdr:rowOff>
    </xdr:from>
    <xdr:to>
      <xdr:col>0</xdr:col>
      <xdr:colOff>2847975</xdr:colOff>
      <xdr:row>4</xdr:row>
      <xdr:rowOff>142875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4" y="285750"/>
          <a:ext cx="666751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323850</xdr:colOff>
      <xdr:row>2</xdr:row>
      <xdr:rowOff>0</xdr:rowOff>
    </xdr:from>
    <xdr:to>
      <xdr:col>2</xdr:col>
      <xdr:colOff>476250</xdr:colOff>
      <xdr:row>4</xdr:row>
      <xdr:rowOff>104775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371475"/>
          <a:ext cx="6572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352425"/>
          <a:ext cx="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323850</xdr:colOff>
      <xdr:row>2</xdr:row>
      <xdr:rowOff>0</xdr:rowOff>
    </xdr:from>
    <xdr:to>
      <xdr:col>2</xdr:col>
      <xdr:colOff>476250</xdr:colOff>
      <xdr:row>4</xdr:row>
      <xdr:rowOff>104775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371475"/>
          <a:ext cx="6572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</xdr:colOff>
      <xdr:row>2</xdr:row>
      <xdr:rowOff>19050</xdr:rowOff>
    </xdr:from>
    <xdr:to>
      <xdr:col>3</xdr:col>
      <xdr:colOff>266700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390525"/>
          <a:ext cx="8667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</xdr:colOff>
      <xdr:row>2</xdr:row>
      <xdr:rowOff>19050</xdr:rowOff>
    </xdr:from>
    <xdr:to>
      <xdr:col>3</xdr:col>
      <xdr:colOff>266700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390525"/>
          <a:ext cx="8667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428625</xdr:colOff>
      <xdr:row>2</xdr:row>
      <xdr:rowOff>19050</xdr:rowOff>
    </xdr:from>
    <xdr:to>
      <xdr:col>2</xdr:col>
      <xdr:colOff>590550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390525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428625</xdr:colOff>
      <xdr:row>2</xdr:row>
      <xdr:rowOff>19050</xdr:rowOff>
    </xdr:from>
    <xdr:to>
      <xdr:col>2</xdr:col>
      <xdr:colOff>314325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390525"/>
          <a:ext cx="7905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428624</xdr:colOff>
      <xdr:row>2</xdr:row>
      <xdr:rowOff>19050</xdr:rowOff>
    </xdr:from>
    <xdr:to>
      <xdr:col>2</xdr:col>
      <xdr:colOff>457199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699" y="390525"/>
          <a:ext cx="5429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171450</xdr:colOff>
      <xdr:row>1</xdr:row>
      <xdr:rowOff>85725</xdr:rowOff>
    </xdr:from>
    <xdr:to>
      <xdr:col>2</xdr:col>
      <xdr:colOff>457199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295275"/>
          <a:ext cx="74294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609599</xdr:colOff>
      <xdr:row>1</xdr:row>
      <xdr:rowOff>104775</xdr:rowOff>
    </xdr:from>
    <xdr:to>
      <xdr:col>2</xdr:col>
      <xdr:colOff>638174</xdr:colOff>
      <xdr:row>4</xdr:row>
      <xdr:rowOff>47625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4" y="314325"/>
          <a:ext cx="9334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428624</xdr:colOff>
      <xdr:row>2</xdr:row>
      <xdr:rowOff>19050</xdr:rowOff>
    </xdr:from>
    <xdr:to>
      <xdr:col>2</xdr:col>
      <xdr:colOff>457199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499" y="390525"/>
          <a:ext cx="9334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542924</xdr:colOff>
      <xdr:row>1</xdr:row>
      <xdr:rowOff>114300</xdr:rowOff>
    </xdr:from>
    <xdr:to>
      <xdr:col>2</xdr:col>
      <xdr:colOff>571499</xdr:colOff>
      <xdr:row>4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4" y="3238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542924</xdr:colOff>
      <xdr:row>1</xdr:row>
      <xdr:rowOff>114300</xdr:rowOff>
    </xdr:from>
    <xdr:to>
      <xdr:col>2</xdr:col>
      <xdr:colOff>571499</xdr:colOff>
      <xdr:row>4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4" y="3238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628650</xdr:colOff>
      <xdr:row>1</xdr:row>
      <xdr:rowOff>114300</xdr:rowOff>
    </xdr:from>
    <xdr:to>
      <xdr:col>2</xdr:col>
      <xdr:colOff>571499</xdr:colOff>
      <xdr:row>4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323850"/>
          <a:ext cx="847724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542924</xdr:colOff>
      <xdr:row>1</xdr:row>
      <xdr:rowOff>114300</xdr:rowOff>
    </xdr:from>
    <xdr:to>
      <xdr:col>2</xdr:col>
      <xdr:colOff>571499</xdr:colOff>
      <xdr:row>4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4" y="323850"/>
          <a:ext cx="9334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714374</xdr:colOff>
      <xdr:row>1</xdr:row>
      <xdr:rowOff>114300</xdr:rowOff>
    </xdr:from>
    <xdr:to>
      <xdr:col>2</xdr:col>
      <xdr:colOff>571498</xdr:colOff>
      <xdr:row>4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799" y="323850"/>
          <a:ext cx="76199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F26" sqref="F26"/>
    </sheetView>
  </sheetViews>
  <sheetFormatPr defaultRowHeight="12.75" x14ac:dyDescent="0.2"/>
  <cols>
    <col min="1" max="1" width="50.6640625" customWidth="1"/>
    <col min="2" max="2" width="17.1640625" customWidth="1"/>
    <col min="3" max="3" width="12.6640625" customWidth="1"/>
    <col min="5" max="5" width="14.5" bestFit="1" customWidth="1"/>
  </cols>
  <sheetData>
    <row r="1" spans="1:10" ht="16.5" thickBot="1" x14ac:dyDescent="0.3">
      <c r="A1" s="131" t="s">
        <v>185</v>
      </c>
      <c r="B1" s="132"/>
      <c r="C1" s="132"/>
      <c r="D1" s="133"/>
      <c r="E1" s="46"/>
      <c r="F1" s="46"/>
      <c r="G1" s="46"/>
      <c r="H1" s="46"/>
      <c r="I1" s="46"/>
      <c r="J1" s="46"/>
    </row>
    <row r="2" spans="1:10" ht="14.25" customHeight="1" thickBot="1" x14ac:dyDescent="0.25">
      <c r="A2" s="53" t="s">
        <v>187</v>
      </c>
      <c r="B2" s="50"/>
      <c r="C2" s="51"/>
      <c r="D2" s="54"/>
      <c r="E2" s="47"/>
      <c r="F2" s="47"/>
      <c r="G2" s="47"/>
      <c r="H2" s="43"/>
      <c r="I2" s="43"/>
      <c r="J2" s="43"/>
    </row>
    <row r="3" spans="1:10" ht="15" thickBot="1" x14ac:dyDescent="0.25">
      <c r="A3" s="39"/>
      <c r="B3" s="44"/>
      <c r="C3" s="48"/>
      <c r="D3" s="55"/>
      <c r="E3" s="48"/>
      <c r="F3" s="48"/>
      <c r="G3" s="48"/>
      <c r="H3" s="43"/>
      <c r="I3" s="43"/>
      <c r="J3" s="43"/>
    </row>
    <row r="4" spans="1:10" ht="15" thickBot="1" x14ac:dyDescent="0.25">
      <c r="A4" s="56" t="s">
        <v>188</v>
      </c>
      <c r="B4" s="134" t="s">
        <v>186</v>
      </c>
      <c r="C4" s="135"/>
      <c r="D4" s="136"/>
      <c r="E4" s="47"/>
      <c r="F4" s="47"/>
      <c r="G4" s="47"/>
      <c r="H4" s="130"/>
      <c r="I4" s="130"/>
      <c r="J4" s="130"/>
    </row>
    <row r="5" spans="1:10" x14ac:dyDescent="0.2">
      <c r="A5" s="104" t="s">
        <v>192</v>
      </c>
      <c r="B5" s="137" t="s">
        <v>189</v>
      </c>
      <c r="C5" s="138"/>
      <c r="D5" s="139"/>
      <c r="E5" s="40"/>
      <c r="F5" s="41"/>
      <c r="G5" s="40"/>
      <c r="H5" s="42"/>
      <c r="I5" s="42"/>
      <c r="J5" s="49"/>
    </row>
    <row r="6" spans="1:10" ht="29.1" customHeight="1" x14ac:dyDescent="0.2">
      <c r="A6" s="121" t="s">
        <v>0</v>
      </c>
      <c r="B6" s="122"/>
      <c r="C6" s="123"/>
    </row>
    <row r="7" spans="1:10" ht="8.1" customHeight="1" x14ac:dyDescent="0.2">
      <c r="A7" s="124"/>
      <c r="B7" s="125"/>
      <c r="C7" s="126"/>
    </row>
    <row r="8" spans="1:10" ht="12.75" customHeight="1" x14ac:dyDescent="0.2">
      <c r="A8" s="127" t="s">
        <v>1</v>
      </c>
      <c r="B8" s="128"/>
      <c r="C8" s="129"/>
    </row>
    <row r="9" spans="1:10" ht="11.45" customHeight="1" x14ac:dyDescent="0.2">
      <c r="A9" s="3" t="s">
        <v>2</v>
      </c>
      <c r="B9" s="4" t="s">
        <v>3</v>
      </c>
      <c r="C9" s="5" t="s">
        <v>4</v>
      </c>
    </row>
    <row r="10" spans="1:10" ht="11.45" customHeight="1" x14ac:dyDescent="0.2">
      <c r="A10" s="4" t="s">
        <v>5</v>
      </c>
      <c r="B10" s="70">
        <f>SUM('Table 6'!F9+'Table 5'!F11+'Table 4'!F18+'Table 3'!F17)</f>
        <v>58972.087001978187</v>
      </c>
      <c r="C10" s="6" t="s">
        <v>6</v>
      </c>
      <c r="E10" s="103">
        <f>SUM(B11:B16)</f>
        <v>58972.087001978187</v>
      </c>
    </row>
    <row r="11" spans="1:10" ht="11.45" customHeight="1" x14ac:dyDescent="0.2">
      <c r="A11" s="7" t="s">
        <v>7</v>
      </c>
      <c r="B11" s="71">
        <f>'Table 3'!F17</f>
        <v>36556.981366778185</v>
      </c>
      <c r="C11" s="8" t="s">
        <v>8</v>
      </c>
    </row>
    <row r="12" spans="1:10" ht="11.45" customHeight="1" x14ac:dyDescent="0.2">
      <c r="A12" s="7" t="s">
        <v>9</v>
      </c>
      <c r="B12" s="71">
        <v>0</v>
      </c>
      <c r="C12" s="8" t="s">
        <v>10</v>
      </c>
    </row>
    <row r="13" spans="1:10" ht="11.45" customHeight="1" x14ac:dyDescent="0.2">
      <c r="A13" s="7" t="s">
        <v>11</v>
      </c>
      <c r="B13" s="71">
        <f>'Table 4'!F18</f>
        <v>11982.305635199999</v>
      </c>
      <c r="C13" s="8" t="s">
        <v>12</v>
      </c>
    </row>
    <row r="14" spans="1:10" ht="11.45" customHeight="1" x14ac:dyDescent="0.2">
      <c r="A14" s="7" t="s">
        <v>13</v>
      </c>
      <c r="B14" s="71">
        <v>0</v>
      </c>
      <c r="C14" s="8" t="s">
        <v>10</v>
      </c>
    </row>
    <row r="15" spans="1:10" ht="11.45" customHeight="1" x14ac:dyDescent="0.2">
      <c r="A15" s="7" t="s">
        <v>14</v>
      </c>
      <c r="B15" s="71">
        <f>'Table 5'!F11</f>
        <v>3232.8</v>
      </c>
      <c r="C15" s="8" t="s">
        <v>15</v>
      </c>
    </row>
    <row r="16" spans="1:10" ht="11.45" customHeight="1" x14ac:dyDescent="0.2">
      <c r="A16" s="7" t="s">
        <v>16</v>
      </c>
      <c r="B16" s="71">
        <f>'Table 6'!F9</f>
        <v>7200</v>
      </c>
      <c r="C16" s="8" t="s">
        <v>17</v>
      </c>
    </row>
    <row r="17" spans="1:5" ht="11.45" customHeight="1" x14ac:dyDescent="0.2">
      <c r="A17" s="4" t="s">
        <v>18</v>
      </c>
      <c r="B17" s="70">
        <f>SUM('Table 7'!F19+'Table 8'!F17)</f>
        <v>2306.8933333333334</v>
      </c>
      <c r="C17" s="6" t="s">
        <v>19</v>
      </c>
    </row>
    <row r="18" spans="1:5" ht="11.45" customHeight="1" x14ac:dyDescent="0.2">
      <c r="A18" s="4" t="s">
        <v>20</v>
      </c>
      <c r="B18" s="70">
        <f>SUM(B20:B27)</f>
        <v>74671.242933333328</v>
      </c>
      <c r="C18" s="6" t="s">
        <v>21</v>
      </c>
      <c r="E18" s="77">
        <f>SUM(B10+B18+B17)</f>
        <v>135950.22326864486</v>
      </c>
    </row>
    <row r="19" spans="1:5" ht="11.45" customHeight="1" x14ac:dyDescent="0.2">
      <c r="A19" s="7" t="s">
        <v>22</v>
      </c>
      <c r="B19" s="71">
        <f>B18</f>
        <v>74671.242933333328</v>
      </c>
      <c r="C19" s="8" t="s">
        <v>23</v>
      </c>
    </row>
    <row r="20" spans="1:5" ht="11.45" customHeight="1" x14ac:dyDescent="0.2">
      <c r="A20" s="7" t="s">
        <v>24</v>
      </c>
      <c r="B20" s="71">
        <f>'Table 9'!F22</f>
        <v>9753.3179333333337</v>
      </c>
      <c r="C20" s="8" t="s">
        <v>25</v>
      </c>
    </row>
    <row r="21" spans="1:5" ht="11.45" customHeight="1" x14ac:dyDescent="0.2">
      <c r="A21" s="7" t="s">
        <v>26</v>
      </c>
      <c r="B21" s="71">
        <f>'Table 10'!F22</f>
        <v>21323.224999999999</v>
      </c>
      <c r="C21" s="8" t="s">
        <v>27</v>
      </c>
    </row>
    <row r="22" spans="1:5" ht="11.45" customHeight="1" x14ac:dyDescent="0.2">
      <c r="A22" s="7" t="s">
        <v>28</v>
      </c>
      <c r="B22" s="71">
        <f>'Table 11'!F11</f>
        <v>1011.5066666666667</v>
      </c>
      <c r="C22" s="8" t="s">
        <v>29</v>
      </c>
    </row>
    <row r="23" spans="1:5" ht="11.45" customHeight="1" x14ac:dyDescent="0.2">
      <c r="A23" s="7" t="s">
        <v>30</v>
      </c>
      <c r="B23" s="76">
        <f>'Table 12'!F18</f>
        <v>26340.76</v>
      </c>
      <c r="C23" s="8" t="s">
        <v>31</v>
      </c>
    </row>
    <row r="24" spans="1:5" ht="11.45" customHeight="1" x14ac:dyDescent="0.2">
      <c r="A24" s="7" t="s">
        <v>32</v>
      </c>
      <c r="B24" s="71">
        <f>'Table 13'!F8</f>
        <v>12666.4</v>
      </c>
      <c r="C24" s="8" t="s">
        <v>33</v>
      </c>
    </row>
    <row r="25" spans="1:5" ht="11.45" customHeight="1" x14ac:dyDescent="0.2">
      <c r="A25" s="7" t="s">
        <v>34</v>
      </c>
      <c r="B25" s="71">
        <f>'Table 14'!F12</f>
        <v>2497.6000000000004</v>
      </c>
      <c r="C25" s="8" t="s">
        <v>35</v>
      </c>
    </row>
    <row r="26" spans="1:5" ht="11.45" customHeight="1" x14ac:dyDescent="0.2">
      <c r="A26" s="4" t="s">
        <v>36</v>
      </c>
      <c r="B26" s="70">
        <f>'Table 15'!F10</f>
        <v>528.43333333333339</v>
      </c>
      <c r="C26" s="6" t="s">
        <v>37</v>
      </c>
    </row>
    <row r="27" spans="1:5" ht="11.45" customHeight="1" x14ac:dyDescent="0.2">
      <c r="A27" s="4" t="s">
        <v>38</v>
      </c>
      <c r="B27" s="70">
        <f>'Table 16'!F15</f>
        <v>550</v>
      </c>
      <c r="C27" s="6" t="s">
        <v>39</v>
      </c>
      <c r="E27" s="103"/>
    </row>
    <row r="28" spans="1:5" ht="11.45" customHeight="1" x14ac:dyDescent="0.2">
      <c r="A28" s="4" t="s">
        <v>40</v>
      </c>
      <c r="B28" s="70">
        <f>'Table 17'!F8</f>
        <v>36244.331318000004</v>
      </c>
      <c r="C28" s="6" t="s">
        <v>41</v>
      </c>
    </row>
    <row r="29" spans="1:5" ht="11.45" customHeight="1" x14ac:dyDescent="0.2">
      <c r="A29" s="4" t="s">
        <v>42</v>
      </c>
      <c r="B29" s="38">
        <f>SUM(B10+B17+B18+B28)</f>
        <v>172194.55458664487</v>
      </c>
      <c r="C29" s="9">
        <v>1</v>
      </c>
    </row>
    <row r="31" spans="1:5" x14ac:dyDescent="0.2">
      <c r="E31" s="75"/>
    </row>
  </sheetData>
  <mergeCells count="7">
    <mergeCell ref="A6:C6"/>
    <mergeCell ref="A7:C7"/>
    <mergeCell ref="A8:C8"/>
    <mergeCell ref="H4:J4"/>
    <mergeCell ref="A1:D1"/>
    <mergeCell ref="B4:D4"/>
    <mergeCell ref="B5:D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A5" sqref="A5"/>
    </sheetView>
  </sheetViews>
  <sheetFormatPr defaultRowHeight="12.75" x14ac:dyDescent="0.2"/>
  <cols>
    <col min="1" max="1" width="41.83203125" bestFit="1" customWidth="1"/>
    <col min="2" max="2" width="15.1640625" customWidth="1"/>
  </cols>
  <sheetData>
    <row r="1" spans="1:4" ht="16.5" thickBot="1" x14ac:dyDescent="0.3">
      <c r="A1" s="131" t="s">
        <v>185</v>
      </c>
      <c r="B1" s="132"/>
      <c r="C1" s="132"/>
      <c r="D1" s="133"/>
    </row>
    <row r="2" spans="1:4" ht="13.5" thickBot="1" x14ac:dyDescent="0.25">
      <c r="A2" s="53" t="s">
        <v>187</v>
      </c>
      <c r="B2" s="50"/>
      <c r="C2" s="51"/>
      <c r="D2" s="54"/>
    </row>
    <row r="3" spans="1:4" ht="15" thickBot="1" x14ac:dyDescent="0.25">
      <c r="A3" s="39"/>
      <c r="B3" s="44"/>
      <c r="C3" s="48"/>
      <c r="D3" s="55"/>
    </row>
    <row r="4" spans="1:4" ht="15" thickBot="1" x14ac:dyDescent="0.25">
      <c r="A4" s="56" t="s">
        <v>188</v>
      </c>
      <c r="B4" s="134" t="s">
        <v>186</v>
      </c>
      <c r="C4" s="135"/>
      <c r="D4" s="136"/>
    </row>
    <row r="5" spans="1:4" x14ac:dyDescent="0.2">
      <c r="A5" s="104" t="s">
        <v>192</v>
      </c>
      <c r="B5" s="137" t="s">
        <v>189</v>
      </c>
      <c r="C5" s="138"/>
      <c r="D5" s="139"/>
    </row>
    <row r="6" spans="1:4" ht="12.75" customHeight="1" x14ac:dyDescent="0.2">
      <c r="A6" s="127" t="s">
        <v>43</v>
      </c>
      <c r="B6" s="129"/>
    </row>
    <row r="7" spans="1:4" ht="11.1" customHeight="1" x14ac:dyDescent="0.2">
      <c r="A7" s="5" t="s">
        <v>44</v>
      </c>
      <c r="B7" s="6" t="s">
        <v>45</v>
      </c>
    </row>
    <row r="8" spans="1:4" ht="11.1" customHeight="1" x14ac:dyDescent="0.2">
      <c r="A8" s="7" t="s">
        <v>7</v>
      </c>
      <c r="B8" s="10">
        <v>6</v>
      </c>
    </row>
    <row r="9" spans="1:4" ht="11.1" customHeight="1" x14ac:dyDescent="0.2">
      <c r="A9" s="7" t="s">
        <v>9</v>
      </c>
      <c r="B9" s="10">
        <v>0</v>
      </c>
    </row>
    <row r="10" spans="1:4" ht="11.1" customHeight="1" x14ac:dyDescent="0.2">
      <c r="A10" s="7" t="s">
        <v>11</v>
      </c>
      <c r="B10" s="10">
        <v>2</v>
      </c>
    </row>
    <row r="11" spans="1:4" ht="11.1" customHeight="1" x14ac:dyDescent="0.2">
      <c r="A11" s="7" t="s">
        <v>13</v>
      </c>
      <c r="B11" s="10">
        <v>0</v>
      </c>
    </row>
    <row r="12" spans="1:4" ht="11.1" customHeight="1" x14ac:dyDescent="0.2">
      <c r="A12" s="4" t="s">
        <v>46</v>
      </c>
      <c r="B12" s="11">
        <v>8</v>
      </c>
    </row>
    <row r="13" spans="1:4" ht="11.1" customHeight="1" x14ac:dyDescent="0.2">
      <c r="A13" s="124"/>
      <c r="B13" s="126"/>
    </row>
    <row r="14" spans="1:4" ht="11.1" customHeight="1" x14ac:dyDescent="0.2">
      <c r="A14" s="5" t="s">
        <v>47</v>
      </c>
      <c r="B14" s="6" t="s">
        <v>45</v>
      </c>
    </row>
    <row r="15" spans="1:4" ht="11.1" customHeight="1" x14ac:dyDescent="0.2">
      <c r="A15" s="7" t="s">
        <v>22</v>
      </c>
      <c r="B15" s="10">
        <v>2</v>
      </c>
    </row>
  </sheetData>
  <mergeCells count="5">
    <mergeCell ref="A6:B6"/>
    <mergeCell ref="A13:B13"/>
    <mergeCell ref="A1:D1"/>
    <mergeCell ref="B4:D4"/>
    <mergeCell ref="B5:D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selection activeCell="A12" sqref="A12:E12"/>
    </sheetView>
  </sheetViews>
  <sheetFormatPr defaultRowHeight="12.75" x14ac:dyDescent="0.2"/>
  <cols>
    <col min="1" max="1" width="35" customWidth="1"/>
    <col min="2" max="2" width="8.83203125" customWidth="1"/>
    <col min="3" max="3" width="9.6640625" customWidth="1"/>
    <col min="4" max="4" width="12.5" customWidth="1"/>
    <col min="5" max="5" width="13.6640625" customWidth="1"/>
    <col min="6" max="6" width="16.6640625" customWidth="1"/>
  </cols>
  <sheetData>
    <row r="1" spans="1:6" ht="16.5" thickBot="1" x14ac:dyDescent="0.3">
      <c r="A1" s="147" t="s">
        <v>185</v>
      </c>
      <c r="B1" s="148"/>
      <c r="C1" s="148"/>
      <c r="D1" s="148"/>
      <c r="E1" s="148"/>
      <c r="F1" s="148"/>
    </row>
    <row r="2" spans="1:6" x14ac:dyDescent="0.2">
      <c r="A2" s="145" t="s">
        <v>187</v>
      </c>
      <c r="B2" s="146"/>
      <c r="C2" s="62"/>
      <c r="D2" s="63"/>
    </row>
    <row r="3" spans="1:6" ht="15" thickBot="1" x14ac:dyDescent="0.25">
      <c r="A3" s="60"/>
      <c r="B3" s="64"/>
      <c r="C3" s="65"/>
      <c r="D3" s="66"/>
    </row>
    <row r="4" spans="1:6" ht="15" thickBot="1" x14ac:dyDescent="0.25">
      <c r="A4" s="60" t="s">
        <v>188</v>
      </c>
      <c r="B4" s="61"/>
      <c r="C4" s="59"/>
      <c r="D4" s="142" t="s">
        <v>186</v>
      </c>
      <c r="E4" s="142"/>
      <c r="F4" s="142"/>
    </row>
    <row r="5" spans="1:6" x14ac:dyDescent="0.2">
      <c r="A5" s="104" t="s">
        <v>192</v>
      </c>
      <c r="B5" s="57"/>
      <c r="C5" s="58"/>
      <c r="D5" s="143" t="s">
        <v>189</v>
      </c>
      <c r="E5" s="143"/>
      <c r="F5" s="144"/>
    </row>
    <row r="6" spans="1:6" ht="10.35" customHeight="1" x14ac:dyDescent="0.2">
      <c r="A6" s="12" t="s">
        <v>48</v>
      </c>
      <c r="B6" s="12" t="s">
        <v>49</v>
      </c>
      <c r="C6" s="13" t="s">
        <v>50</v>
      </c>
      <c r="D6" s="14" t="s">
        <v>51</v>
      </c>
      <c r="E6" s="15" t="s">
        <v>52</v>
      </c>
      <c r="F6" s="16" t="s">
        <v>53</v>
      </c>
    </row>
    <row r="7" spans="1:6" ht="9.75" customHeight="1" x14ac:dyDescent="0.2">
      <c r="A7" s="7" t="s">
        <v>54</v>
      </c>
      <c r="B7" s="17" t="s">
        <v>55</v>
      </c>
      <c r="C7" s="10">
        <v>1</v>
      </c>
      <c r="D7" s="8">
        <v>1949.91</v>
      </c>
      <c r="E7" s="79">
        <f>SUM(C7*D7)</f>
        <v>1949.91</v>
      </c>
      <c r="F7" s="149"/>
    </row>
    <row r="8" spans="1:6" ht="9.75" customHeight="1" x14ac:dyDescent="0.2">
      <c r="A8" s="7" t="s">
        <v>56</v>
      </c>
      <c r="B8" s="17" t="s">
        <v>57</v>
      </c>
      <c r="C8" s="18" t="s">
        <v>58</v>
      </c>
      <c r="D8" s="78">
        <f>SUM(D7/220*2)</f>
        <v>17.726454545454548</v>
      </c>
      <c r="E8" s="78">
        <f>SUM(C8*D8)</f>
        <v>567.24654545454553</v>
      </c>
      <c r="F8" s="150"/>
    </row>
    <row r="9" spans="1:6" ht="9.75" customHeight="1" x14ac:dyDescent="0.2">
      <c r="A9" s="7" t="s">
        <v>59</v>
      </c>
      <c r="B9" s="17" t="s">
        <v>57</v>
      </c>
      <c r="C9" s="1"/>
      <c r="D9" s="8" t="s">
        <v>60</v>
      </c>
      <c r="E9" s="19" t="s">
        <v>61</v>
      </c>
      <c r="F9" s="150"/>
    </row>
    <row r="10" spans="1:6" ht="9.75" customHeight="1" x14ac:dyDescent="0.2">
      <c r="A10" s="7" t="s">
        <v>62</v>
      </c>
      <c r="B10" s="17" t="s">
        <v>63</v>
      </c>
      <c r="C10" s="1"/>
      <c r="D10" s="8" t="s">
        <v>64</v>
      </c>
      <c r="E10" s="8" t="s">
        <v>64</v>
      </c>
      <c r="F10" s="150"/>
    </row>
    <row r="11" spans="1:6" ht="9.75" customHeight="1" x14ac:dyDescent="0.2">
      <c r="A11" s="7" t="s">
        <v>65</v>
      </c>
      <c r="B11" s="17" t="s">
        <v>66</v>
      </c>
      <c r="C11" s="10">
        <v>40</v>
      </c>
      <c r="D11" s="78">
        <f>SUM(E7+E8)</f>
        <v>2517.1565454545457</v>
      </c>
      <c r="E11" s="80">
        <f>SUM(C11/100)*D11</f>
        <v>1006.8626181818183</v>
      </c>
      <c r="F11" s="150"/>
    </row>
    <row r="12" spans="1:6" ht="9.75" customHeight="1" x14ac:dyDescent="0.2">
      <c r="A12" s="7" t="s">
        <v>193</v>
      </c>
      <c r="B12" s="105" t="s">
        <v>194</v>
      </c>
      <c r="C12" s="106">
        <v>1</v>
      </c>
      <c r="D12" s="107">
        <v>24.1</v>
      </c>
      <c r="E12" s="82">
        <f>SUM(C12*D12)</f>
        <v>24.1</v>
      </c>
      <c r="F12" s="150"/>
    </row>
    <row r="13" spans="1:6" ht="9.75" customHeight="1" x14ac:dyDescent="0.2">
      <c r="A13" s="4" t="s">
        <v>67</v>
      </c>
      <c r="B13" s="124"/>
      <c r="C13" s="125"/>
      <c r="D13" s="126"/>
      <c r="E13" s="84">
        <f>SUM(E7:E12)</f>
        <v>3548.1191636363642</v>
      </c>
      <c r="F13" s="150"/>
    </row>
    <row r="14" spans="1:6" ht="9.75" customHeight="1" x14ac:dyDescent="0.2">
      <c r="A14" s="7" t="s">
        <v>68</v>
      </c>
      <c r="B14" s="17" t="s">
        <v>66</v>
      </c>
      <c r="C14" s="8" t="s">
        <v>69</v>
      </c>
      <c r="D14" s="78">
        <f>E13</f>
        <v>3548.1191636363642</v>
      </c>
      <c r="E14" s="80">
        <f>SUM((C14/100)*D14)</f>
        <v>2544.7110641600002</v>
      </c>
      <c r="F14" s="150"/>
    </row>
    <row r="15" spans="1:6" ht="9.75" customHeight="1" x14ac:dyDescent="0.2">
      <c r="A15" s="4" t="s">
        <v>70</v>
      </c>
      <c r="B15" s="124"/>
      <c r="C15" s="125"/>
      <c r="D15" s="126"/>
      <c r="E15" s="84">
        <f>SUM(E13:E14)</f>
        <v>6092.8302277963649</v>
      </c>
      <c r="F15" s="150"/>
    </row>
    <row r="16" spans="1:6" ht="9.9499999999999993" customHeight="1" x14ac:dyDescent="0.2">
      <c r="A16" s="7" t="s">
        <v>71</v>
      </c>
      <c r="B16" s="17" t="s">
        <v>72</v>
      </c>
      <c r="C16" s="10">
        <v>6</v>
      </c>
      <c r="D16" s="78">
        <f>E15</f>
        <v>6092.8302277963649</v>
      </c>
      <c r="E16" s="78">
        <f>SUM(C16*D16)</f>
        <v>36556.981366778185</v>
      </c>
      <c r="F16" s="151"/>
    </row>
    <row r="17" spans="1:6" ht="10.35" customHeight="1" x14ac:dyDescent="0.2">
      <c r="A17" s="140" t="s">
        <v>73</v>
      </c>
      <c r="B17" s="140"/>
      <c r="C17" s="140"/>
      <c r="D17" s="141"/>
      <c r="E17" s="8" t="s">
        <v>74</v>
      </c>
      <c r="F17" s="85">
        <f>E16</f>
        <v>36556.981366778185</v>
      </c>
    </row>
  </sheetData>
  <mergeCells count="8">
    <mergeCell ref="A17:D17"/>
    <mergeCell ref="D4:F4"/>
    <mergeCell ref="D5:F5"/>
    <mergeCell ref="A2:B2"/>
    <mergeCell ref="A1:F1"/>
    <mergeCell ref="F7:F16"/>
    <mergeCell ref="B13:D13"/>
    <mergeCell ref="B15:D1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workbookViewId="0">
      <selection activeCell="B23" sqref="B23"/>
    </sheetView>
  </sheetViews>
  <sheetFormatPr defaultRowHeight="12.75" x14ac:dyDescent="0.2"/>
  <cols>
    <col min="1" max="1" width="35.6640625" customWidth="1"/>
    <col min="2" max="2" width="8.1640625" bestFit="1" customWidth="1"/>
    <col min="3" max="3" width="9.6640625" customWidth="1"/>
    <col min="4" max="5" width="13" customWidth="1"/>
    <col min="6" max="6" width="17.33203125" customWidth="1"/>
  </cols>
  <sheetData>
    <row r="1" spans="1:6" ht="16.5" thickBot="1" x14ac:dyDescent="0.3">
      <c r="A1" s="147" t="s">
        <v>185</v>
      </c>
      <c r="B1" s="148"/>
      <c r="C1" s="148"/>
      <c r="D1" s="148"/>
      <c r="E1" s="148"/>
      <c r="F1" s="148"/>
    </row>
    <row r="2" spans="1:6" x14ac:dyDescent="0.2">
      <c r="A2" s="145" t="s">
        <v>187</v>
      </c>
      <c r="B2" s="146"/>
      <c r="C2" s="62"/>
      <c r="D2" s="63"/>
    </row>
    <row r="3" spans="1:6" ht="15" thickBot="1" x14ac:dyDescent="0.25">
      <c r="A3" s="60"/>
      <c r="B3" s="64"/>
      <c r="C3" s="65"/>
      <c r="D3" s="66"/>
    </row>
    <row r="4" spans="1:6" ht="15" thickBot="1" x14ac:dyDescent="0.25">
      <c r="A4" s="60" t="s">
        <v>188</v>
      </c>
      <c r="B4" s="61"/>
      <c r="C4" s="59"/>
      <c r="D4" s="142" t="s">
        <v>186</v>
      </c>
      <c r="E4" s="142"/>
      <c r="F4" s="142"/>
    </row>
    <row r="5" spans="1:6" x14ac:dyDescent="0.2">
      <c r="A5" s="104" t="s">
        <v>192</v>
      </c>
      <c r="B5" s="57"/>
      <c r="C5" s="58"/>
      <c r="D5" s="143" t="s">
        <v>189</v>
      </c>
      <c r="E5" s="143"/>
      <c r="F5" s="144"/>
    </row>
    <row r="6" spans="1:6" ht="9.75" customHeight="1" x14ac:dyDescent="0.2">
      <c r="A6" s="12" t="s">
        <v>48</v>
      </c>
      <c r="B6" s="12" t="s">
        <v>49</v>
      </c>
      <c r="C6" s="13" t="s">
        <v>50</v>
      </c>
      <c r="D6" s="14" t="s">
        <v>51</v>
      </c>
      <c r="E6" s="15" t="s">
        <v>52</v>
      </c>
      <c r="F6" s="16" t="s">
        <v>53</v>
      </c>
    </row>
    <row r="7" spans="1:6" ht="9.75" customHeight="1" x14ac:dyDescent="0.2">
      <c r="A7" s="7" t="s">
        <v>75</v>
      </c>
      <c r="B7" s="17" t="s">
        <v>55</v>
      </c>
      <c r="C7" s="10">
        <v>1</v>
      </c>
      <c r="D7" s="8">
        <v>2213.64</v>
      </c>
      <c r="E7" s="8">
        <f>SUM(C7*D7)</f>
        <v>2213.64</v>
      </c>
      <c r="F7" s="149"/>
    </row>
    <row r="8" spans="1:6" ht="9.75" customHeight="1" x14ac:dyDescent="0.2">
      <c r="A8" s="7" t="s">
        <v>56</v>
      </c>
      <c r="B8" s="17" t="s">
        <v>57</v>
      </c>
      <c r="C8" s="18" t="s">
        <v>58</v>
      </c>
      <c r="D8" s="78">
        <f>SUM(D7/220*2)</f>
        <v>20.123999999999999</v>
      </c>
      <c r="E8" s="78">
        <f>SUM(C8*D8)</f>
        <v>643.96799999999996</v>
      </c>
      <c r="F8" s="150"/>
    </row>
    <row r="9" spans="1:6" ht="9.75" customHeight="1" x14ac:dyDescent="0.2">
      <c r="A9" s="7" t="s">
        <v>59</v>
      </c>
      <c r="B9" s="17" t="s">
        <v>57</v>
      </c>
      <c r="C9" s="1"/>
      <c r="D9" s="8"/>
      <c r="E9" s="19" t="s">
        <v>61</v>
      </c>
      <c r="F9" s="150"/>
    </row>
    <row r="10" spans="1:6" ht="9.75" customHeight="1" x14ac:dyDescent="0.2">
      <c r="A10" s="7" t="s">
        <v>62</v>
      </c>
      <c r="B10" s="17" t="s">
        <v>63</v>
      </c>
      <c r="C10" s="1"/>
      <c r="D10" s="8" t="s">
        <v>76</v>
      </c>
      <c r="E10" s="8" t="s">
        <v>76</v>
      </c>
      <c r="F10" s="150"/>
    </row>
    <row r="11" spans="1:6" ht="9.75" customHeight="1" x14ac:dyDescent="0.2">
      <c r="A11" s="7" t="s">
        <v>77</v>
      </c>
      <c r="B11" s="1"/>
      <c r="C11" s="10">
        <v>2</v>
      </c>
      <c r="D11" s="1"/>
      <c r="E11" s="1"/>
      <c r="F11" s="150"/>
    </row>
    <row r="12" spans="1:6" ht="9.75" customHeight="1" x14ac:dyDescent="0.2">
      <c r="A12" s="7" t="s">
        <v>65</v>
      </c>
      <c r="B12" s="17" t="s">
        <v>66</v>
      </c>
      <c r="C12" s="10">
        <v>40</v>
      </c>
      <c r="D12" s="78">
        <v>1518</v>
      </c>
      <c r="E12" s="8">
        <f>SUM((C12/100)*D12)</f>
        <v>607.20000000000005</v>
      </c>
      <c r="F12" s="150"/>
    </row>
    <row r="13" spans="1:6" ht="9.75" customHeight="1" x14ac:dyDescent="0.2">
      <c r="A13" s="7" t="s">
        <v>193</v>
      </c>
      <c r="B13" s="105" t="s">
        <v>194</v>
      </c>
      <c r="C13" s="106">
        <v>1</v>
      </c>
      <c r="D13" s="107">
        <v>24.1</v>
      </c>
      <c r="E13" s="82">
        <f>SUM(C13*D13)</f>
        <v>24.1</v>
      </c>
      <c r="F13" s="150"/>
    </row>
    <row r="14" spans="1:6" ht="9.75" customHeight="1" x14ac:dyDescent="0.2">
      <c r="A14" s="4" t="s">
        <v>67</v>
      </c>
      <c r="B14" s="124"/>
      <c r="C14" s="125"/>
      <c r="D14" s="126"/>
      <c r="E14" s="84">
        <f>SUM(E7:E13)</f>
        <v>3488.9079999999999</v>
      </c>
      <c r="F14" s="150"/>
    </row>
    <row r="15" spans="1:6" ht="9.75" customHeight="1" x14ac:dyDescent="0.2">
      <c r="A15" s="7" t="s">
        <v>68</v>
      </c>
      <c r="B15" s="17" t="s">
        <v>66</v>
      </c>
      <c r="C15" s="8" t="s">
        <v>69</v>
      </c>
      <c r="D15" s="78">
        <f>E14</f>
        <v>3488.9079999999999</v>
      </c>
      <c r="E15" s="78">
        <f>SUM((C15/100)*D15)</f>
        <v>2502.2448175999998</v>
      </c>
      <c r="F15" s="150"/>
    </row>
    <row r="16" spans="1:6" ht="9.75" customHeight="1" x14ac:dyDescent="0.2">
      <c r="A16" s="4" t="s">
        <v>78</v>
      </c>
      <c r="B16" s="124"/>
      <c r="C16" s="125"/>
      <c r="D16" s="126"/>
      <c r="E16" s="84">
        <f>SUM(E14:E15)</f>
        <v>5991.1528175999993</v>
      </c>
      <c r="F16" s="150"/>
    </row>
    <row r="17" spans="1:6" ht="9.9499999999999993" customHeight="1" x14ac:dyDescent="0.2">
      <c r="A17" s="7" t="s">
        <v>71</v>
      </c>
      <c r="B17" s="18" t="s">
        <v>72</v>
      </c>
      <c r="C17" s="10">
        <v>2</v>
      </c>
      <c r="D17" s="86">
        <f>E16</f>
        <v>5991.1528175999993</v>
      </c>
      <c r="E17" s="78">
        <f>SUM(C17*D17)</f>
        <v>11982.305635199999</v>
      </c>
      <c r="F17" s="22"/>
    </row>
    <row r="18" spans="1:6" ht="9.9499999999999993" customHeight="1" x14ac:dyDescent="0.2">
      <c r="A18" s="140" t="s">
        <v>73</v>
      </c>
      <c r="B18" s="140"/>
      <c r="C18" s="140"/>
      <c r="D18" s="141"/>
      <c r="E18" s="8" t="s">
        <v>74</v>
      </c>
      <c r="F18" s="85">
        <f>E17</f>
        <v>11982.305635199999</v>
      </c>
    </row>
  </sheetData>
  <mergeCells count="8">
    <mergeCell ref="A18:D18"/>
    <mergeCell ref="F7:F16"/>
    <mergeCell ref="B14:D14"/>
    <mergeCell ref="B16:D16"/>
    <mergeCell ref="A1:F1"/>
    <mergeCell ref="A2:B2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workbookViewId="0">
      <selection activeCell="A5" sqref="A5:B5"/>
    </sheetView>
  </sheetViews>
  <sheetFormatPr defaultRowHeight="12.75" x14ac:dyDescent="0.2"/>
  <cols>
    <col min="1" max="1" width="21.1640625" bestFit="1" customWidth="1"/>
    <col min="2" max="2" width="15.83203125" customWidth="1"/>
    <col min="3" max="3" width="11.33203125" customWidth="1"/>
    <col min="4" max="4" width="14.5" customWidth="1"/>
    <col min="5" max="5" width="15.1640625" customWidth="1"/>
    <col min="6" max="6" width="18.33203125" customWidth="1"/>
  </cols>
  <sheetData>
    <row r="1" spans="1:6" ht="16.5" thickBot="1" x14ac:dyDescent="0.3">
      <c r="A1" s="147" t="s">
        <v>185</v>
      </c>
      <c r="B1" s="148"/>
      <c r="C1" s="148"/>
      <c r="D1" s="148"/>
      <c r="E1" s="148"/>
      <c r="F1" s="148"/>
    </row>
    <row r="2" spans="1:6" x14ac:dyDescent="0.2">
      <c r="A2" s="45" t="s">
        <v>187</v>
      </c>
      <c r="B2" s="67"/>
      <c r="C2" s="62"/>
      <c r="D2" s="63"/>
    </row>
    <row r="3" spans="1:6" ht="15" thickBot="1" x14ac:dyDescent="0.25">
      <c r="A3" s="60"/>
      <c r="B3" s="64"/>
      <c r="C3" s="65"/>
      <c r="D3" s="66"/>
    </row>
    <row r="4" spans="1:6" ht="14.25" x14ac:dyDescent="0.2">
      <c r="A4" s="154" t="s">
        <v>188</v>
      </c>
      <c r="B4" s="155"/>
      <c r="C4" s="59"/>
      <c r="D4" s="142" t="s">
        <v>186</v>
      </c>
      <c r="E4" s="142"/>
      <c r="F4" s="142"/>
    </row>
    <row r="5" spans="1:6" x14ac:dyDescent="0.2">
      <c r="A5" s="156" t="s">
        <v>192</v>
      </c>
      <c r="B5" s="157"/>
      <c r="C5" s="58"/>
      <c r="D5" s="143" t="s">
        <v>189</v>
      </c>
      <c r="E5" s="143"/>
      <c r="F5" s="144"/>
    </row>
    <row r="6" spans="1:6" ht="9.9499999999999993" customHeight="1" x14ac:dyDescent="0.2">
      <c r="A6" s="12" t="s">
        <v>48</v>
      </c>
      <c r="B6" s="12" t="s">
        <v>49</v>
      </c>
      <c r="C6" s="13" t="s">
        <v>50</v>
      </c>
      <c r="D6" s="14" t="s">
        <v>51</v>
      </c>
      <c r="E6" s="15" t="s">
        <v>52</v>
      </c>
      <c r="F6" s="16" t="s">
        <v>53</v>
      </c>
    </row>
    <row r="7" spans="1:6" ht="9.75" customHeight="1" x14ac:dyDescent="0.2">
      <c r="A7" s="7" t="s">
        <v>79</v>
      </c>
      <c r="B7" s="17" t="s">
        <v>63</v>
      </c>
      <c r="C7" s="23">
        <v>1</v>
      </c>
      <c r="D7" s="8" t="s">
        <v>80</v>
      </c>
      <c r="E7" s="1"/>
      <c r="F7" s="149"/>
    </row>
    <row r="8" spans="1:6" ht="9.75" customHeight="1" x14ac:dyDescent="0.2">
      <c r="A8" s="7" t="s">
        <v>81</v>
      </c>
      <c r="B8" s="17" t="s">
        <v>82</v>
      </c>
      <c r="C8" s="23">
        <v>30</v>
      </c>
      <c r="D8" s="1"/>
      <c r="E8" s="1"/>
      <c r="F8" s="150"/>
    </row>
    <row r="9" spans="1:6" ht="9.75" customHeight="1" x14ac:dyDescent="0.2">
      <c r="A9" s="7" t="s">
        <v>83</v>
      </c>
      <c r="B9" s="17" t="s">
        <v>84</v>
      </c>
      <c r="C9" s="23">
        <v>360</v>
      </c>
      <c r="D9" s="8" t="s">
        <v>85</v>
      </c>
      <c r="E9" s="78">
        <f>SUM(C9*D9)</f>
        <v>2480.4</v>
      </c>
      <c r="F9" s="150"/>
    </row>
    <row r="10" spans="1:6" ht="9.9499999999999993" customHeight="1" x14ac:dyDescent="0.2">
      <c r="A10" s="7" t="s">
        <v>86</v>
      </c>
      <c r="B10" s="17" t="s">
        <v>84</v>
      </c>
      <c r="C10" s="23">
        <v>120</v>
      </c>
      <c r="D10" s="8" t="s">
        <v>87</v>
      </c>
      <c r="E10" s="78">
        <f>SUM(C10*D10)</f>
        <v>752.4</v>
      </c>
      <c r="F10" s="151"/>
    </row>
    <row r="11" spans="1:6" ht="9.9499999999999993" customHeight="1" x14ac:dyDescent="0.2">
      <c r="A11" s="152"/>
      <c r="B11" s="152"/>
      <c r="C11" s="152"/>
      <c r="D11" s="152"/>
      <c r="E11" s="153"/>
      <c r="F11" s="87">
        <f>SUM(E9:E10)</f>
        <v>3232.8</v>
      </c>
    </row>
  </sheetData>
  <mergeCells count="7">
    <mergeCell ref="F7:F10"/>
    <mergeCell ref="A11:E11"/>
    <mergeCell ref="A1:F1"/>
    <mergeCell ref="A4:B4"/>
    <mergeCell ref="D4:F4"/>
    <mergeCell ref="A5:B5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workbookViewId="0">
      <selection activeCell="A5" sqref="A5:B5"/>
    </sheetView>
  </sheetViews>
  <sheetFormatPr defaultRowHeight="12.75" x14ac:dyDescent="0.2"/>
  <cols>
    <col min="1" max="1" width="13.6640625" bestFit="1" customWidth="1"/>
    <col min="2" max="2" width="15.83203125" customWidth="1"/>
    <col min="3" max="3" width="11.33203125" customWidth="1"/>
    <col min="4" max="4" width="14.5" customWidth="1"/>
    <col min="5" max="5" width="15.1640625" customWidth="1"/>
    <col min="6" max="6" width="18.6640625" customWidth="1"/>
  </cols>
  <sheetData>
    <row r="1" spans="1:6" ht="16.5" thickBot="1" x14ac:dyDescent="0.3">
      <c r="A1" s="131" t="s">
        <v>185</v>
      </c>
      <c r="B1" s="132"/>
      <c r="C1" s="132"/>
      <c r="D1" s="132"/>
      <c r="E1" s="132"/>
      <c r="F1" s="133"/>
    </row>
    <row r="2" spans="1:6" x14ac:dyDescent="0.2">
      <c r="A2" s="52" t="s">
        <v>187</v>
      </c>
      <c r="B2" s="50"/>
      <c r="C2" s="51"/>
      <c r="D2" s="68"/>
    </row>
    <row r="3" spans="1:6" ht="15" thickBot="1" x14ac:dyDescent="0.25">
      <c r="A3" s="60"/>
      <c r="B3" s="64"/>
      <c r="C3" s="65"/>
      <c r="D3" s="66"/>
    </row>
    <row r="4" spans="1:6" ht="14.25" x14ac:dyDescent="0.2">
      <c r="A4" s="154" t="s">
        <v>188</v>
      </c>
      <c r="B4" s="155"/>
      <c r="C4" s="59"/>
      <c r="D4" s="142" t="s">
        <v>186</v>
      </c>
      <c r="E4" s="142"/>
      <c r="F4" s="142"/>
    </row>
    <row r="5" spans="1:6" x14ac:dyDescent="0.2">
      <c r="A5" s="156" t="s">
        <v>192</v>
      </c>
      <c r="B5" s="157"/>
      <c r="C5" s="58"/>
      <c r="D5" s="143" t="s">
        <v>189</v>
      </c>
      <c r="E5" s="143"/>
      <c r="F5" s="144"/>
    </row>
    <row r="6" spans="1:6" ht="9.9499999999999993" customHeight="1" x14ac:dyDescent="0.2">
      <c r="A6" s="12" t="s">
        <v>48</v>
      </c>
      <c r="B6" s="12" t="s">
        <v>49</v>
      </c>
      <c r="C6" s="13" t="s">
        <v>50</v>
      </c>
      <c r="D6" s="14" t="s">
        <v>51</v>
      </c>
      <c r="E6" s="15" t="s">
        <v>52</v>
      </c>
      <c r="F6" s="16" t="s">
        <v>53</v>
      </c>
    </row>
    <row r="7" spans="1:6" ht="9.75" customHeight="1" x14ac:dyDescent="0.2">
      <c r="A7" s="7" t="s">
        <v>83</v>
      </c>
      <c r="B7" s="17" t="s">
        <v>88</v>
      </c>
      <c r="C7" s="23">
        <v>180</v>
      </c>
      <c r="D7" s="8">
        <v>30</v>
      </c>
      <c r="E7" s="80">
        <f>SUM(C7*D7)</f>
        <v>5400</v>
      </c>
      <c r="F7" s="158"/>
    </row>
    <row r="8" spans="1:6" ht="9.9499999999999993" customHeight="1" x14ac:dyDescent="0.2">
      <c r="A8" s="7" t="s">
        <v>86</v>
      </c>
      <c r="B8" s="17" t="s">
        <v>88</v>
      </c>
      <c r="C8" s="23">
        <v>60</v>
      </c>
      <c r="D8" s="8">
        <v>30</v>
      </c>
      <c r="E8" s="80">
        <f>SUM(C8*D8)</f>
        <v>1800</v>
      </c>
      <c r="F8" s="159"/>
    </row>
    <row r="9" spans="1:6" ht="9.9499999999999993" customHeight="1" x14ac:dyDescent="0.2">
      <c r="A9" s="152"/>
      <c r="B9" s="152"/>
      <c r="C9" s="152"/>
      <c r="D9" s="152"/>
      <c r="E9" s="153"/>
      <c r="F9" s="87">
        <f>SUM(E7:E8)</f>
        <v>7200</v>
      </c>
    </row>
  </sheetData>
  <mergeCells count="7">
    <mergeCell ref="F7:F8"/>
    <mergeCell ref="A9:E9"/>
    <mergeCell ref="A1:F1"/>
    <mergeCell ref="A4:B4"/>
    <mergeCell ref="D4:F4"/>
    <mergeCell ref="A5:B5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workbookViewId="0">
      <selection activeCell="A17" sqref="A17:E17"/>
    </sheetView>
  </sheetViews>
  <sheetFormatPr defaultRowHeight="12.75" x14ac:dyDescent="0.2"/>
  <cols>
    <col min="1" max="1" width="30.5" bestFit="1" customWidth="1"/>
    <col min="2" max="2" width="10" bestFit="1" customWidth="1"/>
    <col min="3" max="3" width="11.33203125" customWidth="1"/>
    <col min="4" max="4" width="14.5" customWidth="1"/>
    <col min="5" max="5" width="11.6640625" bestFit="1" customWidth="1"/>
    <col min="6" max="6" width="19" customWidth="1"/>
  </cols>
  <sheetData>
    <row r="1" spans="1:6" ht="16.5" thickBot="1" x14ac:dyDescent="0.3">
      <c r="A1" s="131" t="s">
        <v>185</v>
      </c>
      <c r="B1" s="132"/>
      <c r="C1" s="132"/>
      <c r="D1" s="132"/>
      <c r="E1" s="132"/>
      <c r="F1" s="133"/>
    </row>
    <row r="2" spans="1:6" x14ac:dyDescent="0.2">
      <c r="A2" s="52" t="s">
        <v>187</v>
      </c>
      <c r="B2" s="50"/>
      <c r="C2" s="51"/>
      <c r="D2" s="68"/>
    </row>
    <row r="3" spans="1:6" ht="15" thickBot="1" x14ac:dyDescent="0.25">
      <c r="A3" s="60"/>
      <c r="B3" s="64"/>
      <c r="C3" s="65"/>
      <c r="D3" s="66"/>
    </row>
    <row r="4" spans="1:6" ht="14.25" x14ac:dyDescent="0.2">
      <c r="A4" s="154" t="s">
        <v>188</v>
      </c>
      <c r="B4" s="155"/>
      <c r="C4" s="59"/>
      <c r="D4" s="142" t="s">
        <v>186</v>
      </c>
      <c r="E4" s="142"/>
      <c r="F4" s="142"/>
    </row>
    <row r="5" spans="1:6" x14ac:dyDescent="0.2">
      <c r="A5" s="156" t="s">
        <v>192</v>
      </c>
      <c r="B5" s="157"/>
      <c r="C5" s="58"/>
      <c r="D5" s="143" t="s">
        <v>189</v>
      </c>
      <c r="E5" s="143"/>
      <c r="F5" s="144"/>
    </row>
    <row r="6" spans="1:6" ht="20.25" customHeight="1" x14ac:dyDescent="0.2">
      <c r="A6" s="24" t="s">
        <v>48</v>
      </c>
      <c r="B6" s="24" t="s">
        <v>49</v>
      </c>
      <c r="C6" s="25" t="s">
        <v>89</v>
      </c>
      <c r="D6" s="26" t="s">
        <v>51</v>
      </c>
      <c r="E6" s="27" t="s">
        <v>52</v>
      </c>
      <c r="F6" s="28" t="s">
        <v>53</v>
      </c>
    </row>
    <row r="7" spans="1:6" ht="9.75" customHeight="1" x14ac:dyDescent="0.2">
      <c r="A7" s="7" t="s">
        <v>90</v>
      </c>
      <c r="B7" s="17" t="s">
        <v>88</v>
      </c>
      <c r="C7" s="29">
        <v>6</v>
      </c>
      <c r="D7" s="80">
        <v>145</v>
      </c>
      <c r="E7" s="80">
        <f>SUM(D7/C7)</f>
        <v>24.166666666666668</v>
      </c>
      <c r="F7" s="149"/>
    </row>
    <row r="8" spans="1:6" ht="9.75" customHeight="1" x14ac:dyDescent="0.2">
      <c r="A8" s="7" t="s">
        <v>91</v>
      </c>
      <c r="B8" s="17" t="s">
        <v>88</v>
      </c>
      <c r="C8" s="29">
        <v>6</v>
      </c>
      <c r="D8" s="80">
        <v>76</v>
      </c>
      <c r="E8" s="80">
        <f t="shared" ref="E8:E15" si="0">SUM(D8/C8)</f>
        <v>12.666666666666666</v>
      </c>
      <c r="F8" s="150"/>
    </row>
    <row r="9" spans="1:6" ht="9.75" customHeight="1" x14ac:dyDescent="0.2">
      <c r="A9" s="7" t="s">
        <v>92</v>
      </c>
      <c r="B9" s="17" t="s">
        <v>88</v>
      </c>
      <c r="C9" s="29">
        <v>3</v>
      </c>
      <c r="D9" s="80">
        <v>42</v>
      </c>
      <c r="E9" s="80">
        <f t="shared" si="0"/>
        <v>14</v>
      </c>
      <c r="F9" s="150"/>
    </row>
    <row r="10" spans="1:6" ht="9.75" customHeight="1" x14ac:dyDescent="0.2">
      <c r="A10" s="7" t="s">
        <v>93</v>
      </c>
      <c r="B10" s="17" t="s">
        <v>88</v>
      </c>
      <c r="C10" s="29">
        <v>3</v>
      </c>
      <c r="D10" s="80">
        <v>29.9</v>
      </c>
      <c r="E10" s="80">
        <f t="shared" si="0"/>
        <v>9.9666666666666668</v>
      </c>
      <c r="F10" s="150"/>
    </row>
    <row r="11" spans="1:6" ht="10.35" customHeight="1" x14ac:dyDescent="0.2">
      <c r="A11" s="7" t="s">
        <v>94</v>
      </c>
      <c r="B11" s="17" t="s">
        <v>95</v>
      </c>
      <c r="C11" s="29">
        <v>6</v>
      </c>
      <c r="D11" s="80">
        <v>156</v>
      </c>
      <c r="E11" s="80">
        <f t="shared" si="0"/>
        <v>26</v>
      </c>
      <c r="F11" s="150"/>
    </row>
    <row r="12" spans="1:6" ht="9.75" customHeight="1" x14ac:dyDescent="0.2">
      <c r="A12" s="7" t="s">
        <v>96</v>
      </c>
      <c r="B12" s="17" t="s">
        <v>88</v>
      </c>
      <c r="C12" s="29">
        <v>6</v>
      </c>
      <c r="D12" s="80">
        <v>78.900000000000006</v>
      </c>
      <c r="E12" s="80">
        <f t="shared" si="0"/>
        <v>13.15</v>
      </c>
      <c r="F12" s="150"/>
    </row>
    <row r="13" spans="1:6" ht="9.75" customHeight="1" x14ac:dyDescent="0.2">
      <c r="A13" s="7" t="s">
        <v>97</v>
      </c>
      <c r="B13" s="17" t="s">
        <v>95</v>
      </c>
      <c r="C13" s="108">
        <v>0.25</v>
      </c>
      <c r="D13" s="80">
        <v>15.11</v>
      </c>
      <c r="E13" s="80">
        <f t="shared" si="0"/>
        <v>60.44</v>
      </c>
      <c r="F13" s="150"/>
    </row>
    <row r="14" spans="1:6" ht="9.75" customHeight="1" x14ac:dyDescent="0.2">
      <c r="A14" s="7" t="s">
        <v>98</v>
      </c>
      <c r="B14" s="17" t="s">
        <v>99</v>
      </c>
      <c r="C14" s="29">
        <v>1</v>
      </c>
      <c r="D14" s="80">
        <v>25.74</v>
      </c>
      <c r="E14" s="80">
        <f t="shared" si="0"/>
        <v>25.74</v>
      </c>
      <c r="F14" s="150"/>
    </row>
    <row r="15" spans="1:6" ht="9.75" customHeight="1" x14ac:dyDescent="0.2">
      <c r="A15" s="7" t="s">
        <v>100</v>
      </c>
      <c r="B15" s="17" t="s">
        <v>101</v>
      </c>
      <c r="C15" s="29">
        <v>1</v>
      </c>
      <c r="D15" s="80">
        <v>13.25</v>
      </c>
      <c r="E15" s="80">
        <f t="shared" si="0"/>
        <v>13.25</v>
      </c>
      <c r="F15" s="150"/>
    </row>
    <row r="16" spans="1:6" ht="9.75" customHeight="1" x14ac:dyDescent="0.2">
      <c r="A16" s="7" t="s">
        <v>195</v>
      </c>
      <c r="B16" s="17" t="s">
        <v>196</v>
      </c>
      <c r="C16" s="29">
        <v>6</v>
      </c>
      <c r="D16" s="109">
        <v>65</v>
      </c>
      <c r="E16" s="80">
        <f t="shared" ref="E16:E17" si="1">SUM(D16/C16)</f>
        <v>10.833333333333334</v>
      </c>
      <c r="F16" s="150"/>
    </row>
    <row r="17" spans="1:6" ht="9.75" customHeight="1" x14ac:dyDescent="0.2">
      <c r="A17" s="7" t="s">
        <v>197</v>
      </c>
      <c r="B17" s="17" t="s">
        <v>196</v>
      </c>
      <c r="C17" s="29">
        <v>1</v>
      </c>
      <c r="D17" s="109">
        <v>120</v>
      </c>
      <c r="E17" s="80">
        <f t="shared" si="1"/>
        <v>120</v>
      </c>
      <c r="F17" s="150"/>
    </row>
    <row r="18" spans="1:6" ht="9.9499999999999993" customHeight="1" x14ac:dyDescent="0.2">
      <c r="A18" s="7" t="s">
        <v>71</v>
      </c>
      <c r="B18" s="17" t="s">
        <v>72</v>
      </c>
      <c r="C18" s="29">
        <v>6</v>
      </c>
      <c r="D18" s="80">
        <f>SUM(E7:E17)</f>
        <v>330.21333333333337</v>
      </c>
      <c r="E18" s="80">
        <f>SUM(C18*D18)</f>
        <v>1981.2800000000002</v>
      </c>
      <c r="F18" s="151"/>
    </row>
    <row r="19" spans="1:6" ht="9.9499999999999993" customHeight="1" x14ac:dyDescent="0.2">
      <c r="A19" s="140" t="s">
        <v>73</v>
      </c>
      <c r="B19" s="140"/>
      <c r="C19" s="140"/>
      <c r="D19" s="141"/>
      <c r="E19" s="8" t="s">
        <v>74</v>
      </c>
      <c r="F19" s="88">
        <f>E18</f>
        <v>1981.2800000000002</v>
      </c>
    </row>
  </sheetData>
  <mergeCells count="7">
    <mergeCell ref="F7:F18"/>
    <mergeCell ref="A19:D19"/>
    <mergeCell ref="A1:F1"/>
    <mergeCell ref="A4:B4"/>
    <mergeCell ref="D4:F4"/>
    <mergeCell ref="A5:B5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workbookViewId="0">
      <selection activeCell="C9" sqref="C9"/>
    </sheetView>
  </sheetViews>
  <sheetFormatPr defaultRowHeight="12.75" x14ac:dyDescent="0.2"/>
  <cols>
    <col min="1" max="1" width="28.1640625" customWidth="1"/>
    <col min="2" max="2" width="15.83203125" customWidth="1"/>
    <col min="3" max="3" width="9.83203125" customWidth="1"/>
    <col min="4" max="4" width="10.5" customWidth="1"/>
    <col min="5" max="5" width="15.1640625" customWidth="1"/>
    <col min="6" max="6" width="19.5" customWidth="1"/>
  </cols>
  <sheetData>
    <row r="1" spans="1:6" ht="16.5" thickBot="1" x14ac:dyDescent="0.3">
      <c r="A1" s="131" t="s">
        <v>185</v>
      </c>
      <c r="B1" s="132"/>
      <c r="C1" s="132"/>
      <c r="D1" s="132"/>
      <c r="E1" s="132"/>
      <c r="F1" s="133"/>
    </row>
    <row r="2" spans="1:6" x14ac:dyDescent="0.2">
      <c r="A2" s="52" t="s">
        <v>187</v>
      </c>
      <c r="B2" s="50"/>
      <c r="C2" s="51"/>
      <c r="D2" s="68"/>
    </row>
    <row r="3" spans="1:6" ht="15" thickBot="1" x14ac:dyDescent="0.25">
      <c r="A3" s="60"/>
      <c r="B3" s="64"/>
      <c r="C3" s="65"/>
      <c r="D3" s="66"/>
    </row>
    <row r="4" spans="1:6" ht="14.25" x14ac:dyDescent="0.2">
      <c r="A4" s="154" t="s">
        <v>188</v>
      </c>
      <c r="B4" s="155"/>
      <c r="C4" s="59"/>
      <c r="D4" s="142" t="s">
        <v>186</v>
      </c>
      <c r="E4" s="142"/>
      <c r="F4" s="142"/>
    </row>
    <row r="5" spans="1:6" x14ac:dyDescent="0.2">
      <c r="A5" s="156" t="s">
        <v>192</v>
      </c>
      <c r="B5" s="157"/>
      <c r="C5" s="58"/>
      <c r="D5" s="143" t="s">
        <v>189</v>
      </c>
      <c r="E5" s="143"/>
      <c r="F5" s="144"/>
    </row>
    <row r="6" spans="1:6" ht="18.2" customHeight="1" x14ac:dyDescent="0.2">
      <c r="A6" s="24" t="s">
        <v>48</v>
      </c>
      <c r="B6" s="24" t="s">
        <v>49</v>
      </c>
      <c r="C6" s="30" t="s">
        <v>102</v>
      </c>
      <c r="D6" s="26" t="s">
        <v>51</v>
      </c>
      <c r="E6" s="27" t="s">
        <v>52</v>
      </c>
      <c r="F6" s="28" t="s">
        <v>53</v>
      </c>
    </row>
    <row r="7" spans="1:6" ht="9.75" customHeight="1" x14ac:dyDescent="0.2">
      <c r="A7" s="7" t="s">
        <v>90</v>
      </c>
      <c r="B7" s="17" t="s">
        <v>88</v>
      </c>
      <c r="C7" s="10">
        <v>6</v>
      </c>
      <c r="D7" s="80">
        <v>145</v>
      </c>
      <c r="E7" s="80">
        <f>SUM(D7/C7)</f>
        <v>24.166666666666668</v>
      </c>
      <c r="F7" s="149"/>
    </row>
    <row r="8" spans="1:6" ht="9.75" customHeight="1" x14ac:dyDescent="0.2">
      <c r="A8" s="7" t="s">
        <v>91</v>
      </c>
      <c r="B8" s="17" t="s">
        <v>88</v>
      </c>
      <c r="C8" s="10">
        <v>6</v>
      </c>
      <c r="D8" s="80">
        <v>76</v>
      </c>
      <c r="E8" s="80">
        <f t="shared" ref="E8:E13" si="0">SUM(D8/C8)</f>
        <v>12.666666666666666</v>
      </c>
      <c r="F8" s="150"/>
    </row>
    <row r="9" spans="1:6" ht="9.75" customHeight="1" x14ac:dyDescent="0.2">
      <c r="A9" s="7" t="s">
        <v>92</v>
      </c>
      <c r="B9" s="17" t="s">
        <v>88</v>
      </c>
      <c r="C9" s="10">
        <v>6</v>
      </c>
      <c r="D9" s="80">
        <v>42</v>
      </c>
      <c r="E9" s="80">
        <f t="shared" si="0"/>
        <v>7</v>
      </c>
      <c r="F9" s="150"/>
    </row>
    <row r="10" spans="1:6" ht="9.75" customHeight="1" x14ac:dyDescent="0.2">
      <c r="A10" s="7" t="s">
        <v>94</v>
      </c>
      <c r="B10" s="17" t="s">
        <v>95</v>
      </c>
      <c r="C10" s="10">
        <v>6</v>
      </c>
      <c r="D10" s="80">
        <v>156</v>
      </c>
      <c r="E10" s="80">
        <f t="shared" si="0"/>
        <v>26</v>
      </c>
      <c r="F10" s="150"/>
    </row>
    <row r="11" spans="1:6" ht="9.75" customHeight="1" x14ac:dyDescent="0.2">
      <c r="A11" s="7" t="s">
        <v>96</v>
      </c>
      <c r="B11" s="17" t="s">
        <v>88</v>
      </c>
      <c r="C11" s="10">
        <v>6</v>
      </c>
      <c r="D11" s="80">
        <v>78.900000000000006</v>
      </c>
      <c r="E11" s="80">
        <f t="shared" si="0"/>
        <v>13.15</v>
      </c>
      <c r="F11" s="150"/>
    </row>
    <row r="12" spans="1:6" ht="9.75" customHeight="1" x14ac:dyDescent="0.2">
      <c r="A12" s="7" t="s">
        <v>98</v>
      </c>
      <c r="B12" s="17" t="s">
        <v>99</v>
      </c>
      <c r="C12" s="10">
        <v>1</v>
      </c>
      <c r="D12" s="80">
        <v>25.74</v>
      </c>
      <c r="E12" s="80">
        <f t="shared" si="0"/>
        <v>25.74</v>
      </c>
      <c r="F12" s="150"/>
    </row>
    <row r="13" spans="1:6" ht="9.75" customHeight="1" x14ac:dyDescent="0.2">
      <c r="A13" s="7" t="s">
        <v>100</v>
      </c>
      <c r="B13" s="17" t="s">
        <v>101</v>
      </c>
      <c r="C13" s="10">
        <v>1</v>
      </c>
      <c r="D13" s="80">
        <v>13.25</v>
      </c>
      <c r="E13" s="80">
        <f t="shared" si="0"/>
        <v>13.25</v>
      </c>
      <c r="F13" s="150"/>
    </row>
    <row r="14" spans="1:6" ht="9.75" customHeight="1" x14ac:dyDescent="0.2">
      <c r="A14" s="7" t="s">
        <v>195</v>
      </c>
      <c r="B14" s="17" t="s">
        <v>196</v>
      </c>
      <c r="C14" s="29">
        <v>6</v>
      </c>
      <c r="D14" s="93">
        <v>65</v>
      </c>
      <c r="E14" s="80">
        <f t="shared" ref="E14:E15" si="1">SUM(D14/C14)</f>
        <v>10.833333333333334</v>
      </c>
      <c r="F14" s="150"/>
    </row>
    <row r="15" spans="1:6" ht="9.75" customHeight="1" x14ac:dyDescent="0.2">
      <c r="A15" s="7" t="s">
        <v>197</v>
      </c>
      <c r="B15" s="17" t="s">
        <v>196</v>
      </c>
      <c r="C15" s="29">
        <v>1</v>
      </c>
      <c r="D15" s="109">
        <v>30</v>
      </c>
      <c r="E15" s="80">
        <f t="shared" si="1"/>
        <v>30</v>
      </c>
      <c r="F15" s="150"/>
    </row>
    <row r="16" spans="1:6" ht="9.9499999999999993" customHeight="1" x14ac:dyDescent="0.2">
      <c r="A16" s="7" t="s">
        <v>71</v>
      </c>
      <c r="B16" s="17" t="s">
        <v>72</v>
      </c>
      <c r="C16" s="10">
        <v>2</v>
      </c>
      <c r="D16" s="80">
        <f>SUM(E7:E15)</f>
        <v>162.80666666666667</v>
      </c>
      <c r="E16" s="89">
        <f>SUM(C16*D16)</f>
        <v>325.61333333333334</v>
      </c>
      <c r="F16" s="151"/>
    </row>
    <row r="17" spans="1:6" ht="9.9499999999999993" customHeight="1" x14ac:dyDescent="0.2">
      <c r="A17" s="140" t="s">
        <v>73</v>
      </c>
      <c r="B17" s="140"/>
      <c r="C17" s="140"/>
      <c r="D17" s="141"/>
      <c r="E17" s="8" t="s">
        <v>74</v>
      </c>
      <c r="F17" s="90">
        <f>E16</f>
        <v>325.61333333333334</v>
      </c>
    </row>
  </sheetData>
  <mergeCells count="7">
    <mergeCell ref="F7:F16"/>
    <mergeCell ref="A17:D17"/>
    <mergeCell ref="A1:F1"/>
    <mergeCell ref="A4:B4"/>
    <mergeCell ref="D4:F4"/>
    <mergeCell ref="A5:B5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2"/>
  <sheetViews>
    <sheetView workbookViewId="0">
      <selection activeCell="A20" sqref="A20:F22"/>
    </sheetView>
  </sheetViews>
  <sheetFormatPr defaultRowHeight="12.75" x14ac:dyDescent="0.2"/>
  <cols>
    <col min="1" max="1" width="30.1640625" customWidth="1"/>
    <col min="2" max="2" width="9" bestFit="1" customWidth="1"/>
    <col min="3" max="3" width="8.1640625" customWidth="1"/>
    <col min="4" max="4" width="16" bestFit="1" customWidth="1"/>
    <col min="5" max="5" width="13.5" customWidth="1"/>
    <col min="6" max="6" width="18.1640625" customWidth="1"/>
  </cols>
  <sheetData>
    <row r="1" spans="1:6" ht="16.5" thickBot="1" x14ac:dyDescent="0.3">
      <c r="A1" s="131" t="s">
        <v>185</v>
      </c>
      <c r="B1" s="132"/>
      <c r="C1" s="132"/>
      <c r="D1" s="132"/>
      <c r="E1" s="132"/>
      <c r="F1" s="133"/>
    </row>
    <row r="2" spans="1:6" x14ac:dyDescent="0.2">
      <c r="A2" s="52" t="s">
        <v>187</v>
      </c>
      <c r="B2" s="50"/>
      <c r="C2" s="51"/>
      <c r="D2" s="68"/>
    </row>
    <row r="3" spans="1:6" ht="15" thickBot="1" x14ac:dyDescent="0.25">
      <c r="A3" s="60"/>
      <c r="B3" s="64"/>
      <c r="C3" s="65"/>
      <c r="D3" s="66"/>
    </row>
    <row r="4" spans="1:6" ht="14.25" x14ac:dyDescent="0.2">
      <c r="A4" s="154" t="s">
        <v>188</v>
      </c>
      <c r="B4" s="155"/>
      <c r="C4" s="59"/>
      <c r="D4" s="142" t="s">
        <v>186</v>
      </c>
      <c r="E4" s="142"/>
      <c r="F4" s="142"/>
    </row>
    <row r="5" spans="1:6" x14ac:dyDescent="0.2">
      <c r="A5" s="156" t="s">
        <v>192</v>
      </c>
      <c r="B5" s="157"/>
      <c r="C5" s="58"/>
      <c r="D5" s="143" t="s">
        <v>189</v>
      </c>
      <c r="E5" s="143"/>
      <c r="F5" s="144"/>
    </row>
    <row r="6" spans="1:6" ht="9.9499999999999993" customHeight="1" x14ac:dyDescent="0.2">
      <c r="A6" s="12" t="s">
        <v>48</v>
      </c>
      <c r="B6" s="12" t="s">
        <v>49</v>
      </c>
      <c r="C6" s="13" t="s">
        <v>50</v>
      </c>
      <c r="D6" s="14" t="s">
        <v>51</v>
      </c>
      <c r="E6" s="15" t="s">
        <v>52</v>
      </c>
      <c r="F6" s="16" t="s">
        <v>53</v>
      </c>
    </row>
    <row r="7" spans="1:6" ht="9.75" customHeight="1" x14ac:dyDescent="0.2">
      <c r="A7" s="7" t="s">
        <v>103</v>
      </c>
      <c r="B7" s="17" t="s">
        <v>88</v>
      </c>
      <c r="C7" s="10">
        <v>1</v>
      </c>
      <c r="D7" s="91">
        <v>550000</v>
      </c>
      <c r="E7" s="82">
        <f>SUM(C7*D7)</f>
        <v>550000</v>
      </c>
      <c r="F7" s="149"/>
    </row>
    <row r="8" spans="1:6" ht="9.75" customHeight="1" x14ac:dyDescent="0.2">
      <c r="A8" s="7" t="s">
        <v>104</v>
      </c>
      <c r="B8" s="17" t="s">
        <v>105</v>
      </c>
      <c r="C8" s="10">
        <v>10</v>
      </c>
      <c r="D8" s="1"/>
      <c r="E8" s="1"/>
      <c r="F8" s="150"/>
    </row>
    <row r="9" spans="1:6" ht="9.75" customHeight="1" x14ac:dyDescent="0.2">
      <c r="A9" s="7" t="s">
        <v>106</v>
      </c>
      <c r="B9" s="17" t="s">
        <v>105</v>
      </c>
      <c r="C9" s="10">
        <v>0</v>
      </c>
      <c r="D9" s="1"/>
      <c r="E9" s="1"/>
      <c r="F9" s="150"/>
    </row>
    <row r="10" spans="1:6" ht="9.75" customHeight="1" x14ac:dyDescent="0.2">
      <c r="A10" s="7" t="s">
        <v>107</v>
      </c>
      <c r="B10" s="17" t="s">
        <v>66</v>
      </c>
      <c r="C10" s="8" t="s">
        <v>108</v>
      </c>
      <c r="D10" s="80">
        <f>E7</f>
        <v>550000</v>
      </c>
      <c r="E10" s="80">
        <f>SUM(D10*65.18/100)</f>
        <v>358490.00000000006</v>
      </c>
      <c r="F10" s="150"/>
    </row>
    <row r="11" spans="1:6" ht="9.9499999999999993" customHeight="1" x14ac:dyDescent="0.2">
      <c r="A11" s="4" t="s">
        <v>109</v>
      </c>
      <c r="B11" s="5" t="s">
        <v>110</v>
      </c>
      <c r="C11" s="11">
        <v>120</v>
      </c>
      <c r="D11" s="92">
        <f>E10</f>
        <v>358490.00000000006</v>
      </c>
      <c r="E11" s="92">
        <f>SUM(D11/C11)</f>
        <v>2987.416666666667</v>
      </c>
      <c r="F11" s="150"/>
    </row>
    <row r="12" spans="1:6" ht="9.9499999999999993" customHeight="1" x14ac:dyDescent="0.2">
      <c r="A12" s="7" t="s">
        <v>111</v>
      </c>
      <c r="B12" s="17" t="s">
        <v>88</v>
      </c>
      <c r="C12" s="10">
        <v>1</v>
      </c>
      <c r="D12" s="93">
        <v>266200</v>
      </c>
      <c r="E12" s="94">
        <f>SUM(C12*D12)</f>
        <v>266200</v>
      </c>
      <c r="F12" s="150"/>
    </row>
    <row r="13" spans="1:6" ht="9.75" customHeight="1" x14ac:dyDescent="0.2">
      <c r="A13" s="7" t="s">
        <v>112</v>
      </c>
      <c r="B13" s="17" t="s">
        <v>105</v>
      </c>
      <c r="C13" s="10">
        <v>10</v>
      </c>
      <c r="D13" s="1"/>
      <c r="E13" s="1"/>
      <c r="F13" s="150"/>
    </row>
    <row r="14" spans="1:6" ht="9.75" customHeight="1" x14ac:dyDescent="0.2">
      <c r="A14" s="7" t="s">
        <v>113</v>
      </c>
      <c r="B14" s="17" t="s">
        <v>105</v>
      </c>
      <c r="C14" s="10">
        <v>0</v>
      </c>
      <c r="D14" s="1"/>
      <c r="E14" s="1"/>
      <c r="F14" s="150"/>
    </row>
    <row r="15" spans="1:6" ht="9.75" customHeight="1" x14ac:dyDescent="0.2">
      <c r="A15" s="7" t="s">
        <v>114</v>
      </c>
      <c r="B15" s="17" t="s">
        <v>66</v>
      </c>
      <c r="C15" s="8" t="s">
        <v>108</v>
      </c>
      <c r="D15" s="95">
        <f>E12</f>
        <v>266200</v>
      </c>
      <c r="E15" s="96">
        <f>SUM(D15*65.18/100)</f>
        <v>173509.16</v>
      </c>
      <c r="F15" s="150"/>
    </row>
    <row r="16" spans="1:6" ht="9.75" customHeight="1" x14ac:dyDescent="0.2">
      <c r="A16" s="4" t="s">
        <v>115</v>
      </c>
      <c r="B16" s="5" t="s">
        <v>110</v>
      </c>
      <c r="C16" s="11">
        <v>120</v>
      </c>
      <c r="D16" s="97">
        <f>E15</f>
        <v>173509.16</v>
      </c>
      <c r="E16" s="97">
        <f>SUM(D16/C16)</f>
        <v>1445.9096666666667</v>
      </c>
      <c r="F16" s="150"/>
    </row>
    <row r="17" spans="1:6" ht="9.75" customHeight="1" x14ac:dyDescent="0.2">
      <c r="A17" s="4" t="s">
        <v>116</v>
      </c>
      <c r="B17" s="124"/>
      <c r="C17" s="125"/>
      <c r="D17" s="126"/>
      <c r="E17" s="98">
        <f>SUM(E11+E16)</f>
        <v>4433.3263333333334</v>
      </c>
      <c r="F17" s="150"/>
    </row>
    <row r="18" spans="1:6" ht="9.9499999999999993" customHeight="1" x14ac:dyDescent="0.2">
      <c r="A18" s="4" t="s">
        <v>117</v>
      </c>
      <c r="B18" s="5" t="s">
        <v>118</v>
      </c>
      <c r="C18" s="10">
        <v>2</v>
      </c>
      <c r="D18" s="98">
        <f>E17</f>
        <v>4433.3263333333334</v>
      </c>
      <c r="E18" s="98">
        <f>SUM(C18*D18)</f>
        <v>8866.6526666666668</v>
      </c>
      <c r="F18" s="151"/>
    </row>
    <row r="19" spans="1:6" ht="9.9499999999999993" customHeight="1" x14ac:dyDescent="0.2">
      <c r="A19" s="140" t="s">
        <v>73</v>
      </c>
      <c r="B19" s="140"/>
      <c r="C19" s="140"/>
      <c r="D19" s="141"/>
      <c r="E19" s="8" t="s">
        <v>74</v>
      </c>
      <c r="F19" s="81">
        <f>SUM(E18)</f>
        <v>8866.6526666666668</v>
      </c>
    </row>
    <row r="20" spans="1:6" x14ac:dyDescent="0.2">
      <c r="F20" s="112"/>
    </row>
    <row r="21" spans="1:6" x14ac:dyDescent="0.2">
      <c r="A21" s="111" t="s">
        <v>198</v>
      </c>
      <c r="B21" s="111" t="s">
        <v>199</v>
      </c>
      <c r="C21" s="111">
        <v>10</v>
      </c>
      <c r="D21" s="113">
        <f>SUM(F19)</f>
        <v>8866.6526666666668</v>
      </c>
      <c r="E21" s="111"/>
      <c r="F21" s="112">
        <f>SUM(D21*0.1)</f>
        <v>886.66526666666675</v>
      </c>
    </row>
    <row r="22" spans="1:6" x14ac:dyDescent="0.2">
      <c r="E22" t="s">
        <v>200</v>
      </c>
      <c r="F22" s="112">
        <f>SUM(F19+F21)</f>
        <v>9753.3179333333337</v>
      </c>
    </row>
  </sheetData>
  <mergeCells count="8">
    <mergeCell ref="F7:F18"/>
    <mergeCell ref="B17:D17"/>
    <mergeCell ref="A19:D19"/>
    <mergeCell ref="A1:F1"/>
    <mergeCell ref="A4:B4"/>
    <mergeCell ref="D4:F4"/>
    <mergeCell ref="A5:B5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2"/>
  <sheetViews>
    <sheetView workbookViewId="0">
      <selection activeCell="A20" sqref="A20:F22"/>
    </sheetView>
  </sheetViews>
  <sheetFormatPr defaultRowHeight="12.75" x14ac:dyDescent="0.2"/>
  <cols>
    <col min="1" max="1" width="41" customWidth="1"/>
    <col min="2" max="2" width="8" customWidth="1"/>
    <col min="3" max="3" width="9.1640625" customWidth="1"/>
    <col min="4" max="4" width="14.6640625" customWidth="1"/>
    <col min="5" max="5" width="12" customWidth="1"/>
    <col min="6" max="6" width="18.1640625" customWidth="1"/>
  </cols>
  <sheetData>
    <row r="1" spans="1:6" ht="16.5" thickBot="1" x14ac:dyDescent="0.3">
      <c r="A1" s="131" t="s">
        <v>185</v>
      </c>
      <c r="B1" s="132"/>
      <c r="C1" s="132"/>
      <c r="D1" s="132"/>
      <c r="E1" s="132"/>
      <c r="F1" s="133"/>
    </row>
    <row r="2" spans="1:6" x14ac:dyDescent="0.2">
      <c r="A2" s="52" t="s">
        <v>187</v>
      </c>
      <c r="B2" s="50"/>
      <c r="C2" s="51"/>
      <c r="D2" s="68"/>
    </row>
    <row r="3" spans="1:6" ht="15" thickBot="1" x14ac:dyDescent="0.25">
      <c r="A3" s="60"/>
      <c r="B3" s="64"/>
      <c r="C3" s="65"/>
      <c r="D3" s="66"/>
    </row>
    <row r="4" spans="1:6" ht="14.25" x14ac:dyDescent="0.2">
      <c r="A4" s="154" t="s">
        <v>188</v>
      </c>
      <c r="B4" s="155"/>
      <c r="C4" s="59"/>
      <c r="D4" s="142" t="s">
        <v>186</v>
      </c>
      <c r="E4" s="142"/>
      <c r="F4" s="142"/>
    </row>
    <row r="5" spans="1:6" x14ac:dyDescent="0.2">
      <c r="A5" s="156" t="s">
        <v>192</v>
      </c>
      <c r="B5" s="157"/>
      <c r="C5" s="58"/>
      <c r="D5" s="143" t="s">
        <v>189</v>
      </c>
      <c r="E5" s="143"/>
      <c r="F5" s="144"/>
    </row>
    <row r="6" spans="1:6" ht="9.9499999999999993" customHeight="1" x14ac:dyDescent="0.2">
      <c r="A6" s="12" t="s">
        <v>48</v>
      </c>
      <c r="B6" s="12" t="s">
        <v>49</v>
      </c>
      <c r="C6" s="31" t="s">
        <v>50</v>
      </c>
      <c r="D6" s="14" t="s">
        <v>51</v>
      </c>
      <c r="E6" s="15" t="s">
        <v>52</v>
      </c>
      <c r="F6" s="16" t="s">
        <v>53</v>
      </c>
    </row>
    <row r="7" spans="1:6" ht="9.75" customHeight="1" x14ac:dyDescent="0.2">
      <c r="A7" s="7" t="s">
        <v>119</v>
      </c>
      <c r="B7" s="17" t="s">
        <v>88</v>
      </c>
      <c r="C7" s="32">
        <v>1</v>
      </c>
      <c r="D7" s="8">
        <v>550000</v>
      </c>
      <c r="E7" s="21">
        <v>550000</v>
      </c>
      <c r="F7" s="33"/>
    </row>
    <row r="8" spans="1:6" ht="9.75" customHeight="1" x14ac:dyDescent="0.2">
      <c r="A8" s="7" t="s">
        <v>120</v>
      </c>
      <c r="B8" s="17" t="s">
        <v>66</v>
      </c>
      <c r="C8" s="17">
        <v>14.25</v>
      </c>
      <c r="D8" s="1"/>
      <c r="E8" s="1"/>
      <c r="F8" s="150"/>
    </row>
    <row r="9" spans="1:6" ht="9.75" customHeight="1" x14ac:dyDescent="0.2">
      <c r="A9" s="7" t="s">
        <v>121</v>
      </c>
      <c r="B9" s="17" t="s">
        <v>63</v>
      </c>
      <c r="C9" s="17">
        <v>550000</v>
      </c>
      <c r="D9" s="1"/>
      <c r="E9" s="1"/>
      <c r="F9" s="150"/>
    </row>
    <row r="10" spans="1:6" ht="9.75" customHeight="1" x14ac:dyDescent="0.2">
      <c r="A10" s="7" t="s">
        <v>122</v>
      </c>
      <c r="B10" s="17" t="s">
        <v>63</v>
      </c>
      <c r="C10" s="17" t="s">
        <v>123</v>
      </c>
      <c r="D10" s="1"/>
      <c r="E10" s="1"/>
      <c r="F10" s="150"/>
    </row>
    <row r="11" spans="1:6" ht="9.9499999999999993" customHeight="1" x14ac:dyDescent="0.2">
      <c r="A11" s="4" t="s">
        <v>124</v>
      </c>
      <c r="B11" s="5" t="s">
        <v>125</v>
      </c>
      <c r="C11" s="1"/>
      <c r="D11" s="6">
        <f>SUM(((C8*C9)/12)/100)</f>
        <v>6531.25</v>
      </c>
      <c r="E11" s="6">
        <f>SUM(D11)</f>
        <v>6531.25</v>
      </c>
      <c r="F11" s="150"/>
    </row>
    <row r="12" spans="1:6" ht="9.9499999999999993" customHeight="1" x14ac:dyDescent="0.2">
      <c r="A12" s="7" t="s">
        <v>126</v>
      </c>
      <c r="B12" s="17" t="s">
        <v>88</v>
      </c>
      <c r="C12" s="10">
        <v>1</v>
      </c>
      <c r="D12" s="8">
        <v>266200</v>
      </c>
      <c r="E12" s="8">
        <v>266200</v>
      </c>
      <c r="F12" s="150"/>
    </row>
    <row r="13" spans="1:6" ht="9.75" customHeight="1" x14ac:dyDescent="0.2">
      <c r="A13" s="7" t="s">
        <v>120</v>
      </c>
      <c r="B13" s="17" t="s">
        <v>66</v>
      </c>
      <c r="C13" s="17">
        <v>14.25</v>
      </c>
      <c r="D13" s="1"/>
      <c r="E13" s="1"/>
      <c r="F13" s="150"/>
    </row>
    <row r="14" spans="1:6" ht="9.75" customHeight="1" x14ac:dyDescent="0.2">
      <c r="A14" s="7" t="s">
        <v>127</v>
      </c>
      <c r="B14" s="17" t="s">
        <v>63</v>
      </c>
      <c r="C14" s="17">
        <v>266200</v>
      </c>
      <c r="D14" s="1"/>
      <c r="E14" s="1"/>
      <c r="F14" s="150"/>
    </row>
    <row r="15" spans="1:6" ht="9.75" customHeight="1" x14ac:dyDescent="0.2">
      <c r="A15" s="7" t="s">
        <v>128</v>
      </c>
      <c r="B15" s="17" t="s">
        <v>63</v>
      </c>
      <c r="C15" s="17" t="s">
        <v>129</v>
      </c>
      <c r="D15" s="1"/>
      <c r="E15" s="1"/>
      <c r="F15" s="150"/>
    </row>
    <row r="16" spans="1:6" ht="9.75" customHeight="1" x14ac:dyDescent="0.2">
      <c r="A16" s="4" t="s">
        <v>130</v>
      </c>
      <c r="B16" s="5" t="s">
        <v>125</v>
      </c>
      <c r="C16" s="1"/>
      <c r="D16" s="6">
        <f>SUM(((C13*C14)/12)/100)</f>
        <v>3161.125</v>
      </c>
      <c r="E16" s="6">
        <f>SUM(D16)</f>
        <v>3161.125</v>
      </c>
      <c r="F16" s="150"/>
    </row>
    <row r="17" spans="1:6" ht="9.75" customHeight="1" x14ac:dyDescent="0.2">
      <c r="A17" s="4" t="s">
        <v>116</v>
      </c>
      <c r="B17" s="124"/>
      <c r="C17" s="125"/>
      <c r="D17" s="126"/>
      <c r="E17" s="6">
        <f>SUM(E11+E16)</f>
        <v>9692.375</v>
      </c>
      <c r="F17" s="150"/>
    </row>
    <row r="18" spans="1:6" ht="9.9499999999999993" customHeight="1" x14ac:dyDescent="0.2">
      <c r="A18" s="4" t="s">
        <v>117</v>
      </c>
      <c r="B18" s="5" t="s">
        <v>118</v>
      </c>
      <c r="C18" s="10">
        <v>2</v>
      </c>
      <c r="D18" s="6">
        <f>SUM(D11+D16)</f>
        <v>9692.375</v>
      </c>
      <c r="E18" s="6">
        <f>SUM(D18*C18)</f>
        <v>19384.75</v>
      </c>
      <c r="F18" s="150"/>
    </row>
    <row r="19" spans="1:6" ht="9.9499999999999993" customHeight="1" x14ac:dyDescent="0.2">
      <c r="A19" s="140" t="s">
        <v>73</v>
      </c>
      <c r="B19" s="140"/>
      <c r="C19" s="140"/>
      <c r="D19" s="141"/>
      <c r="E19" s="110" t="s">
        <v>74</v>
      </c>
      <c r="F19" s="114">
        <f>SUM(E18)</f>
        <v>19384.75</v>
      </c>
    </row>
    <row r="20" spans="1:6" x14ac:dyDescent="0.2">
      <c r="F20" s="112"/>
    </row>
    <row r="21" spans="1:6" x14ac:dyDescent="0.2">
      <c r="A21" s="111" t="s">
        <v>198</v>
      </c>
      <c r="B21" s="111" t="s">
        <v>199</v>
      </c>
      <c r="C21" s="111">
        <v>10</v>
      </c>
      <c r="D21" s="113">
        <f>SUM(F19)</f>
        <v>19384.75</v>
      </c>
      <c r="E21" s="111"/>
      <c r="F21" s="112">
        <f>SUM(D21*0.1)</f>
        <v>1938.4750000000001</v>
      </c>
    </row>
    <row r="22" spans="1:6" x14ac:dyDescent="0.2">
      <c r="E22" t="s">
        <v>200</v>
      </c>
      <c r="F22" s="112">
        <f>SUM(F19+F21)</f>
        <v>21323.224999999999</v>
      </c>
    </row>
  </sheetData>
  <mergeCells count="8">
    <mergeCell ref="F8:F18"/>
    <mergeCell ref="B17:D17"/>
    <mergeCell ref="A19:D19"/>
    <mergeCell ref="A1:F1"/>
    <mergeCell ref="A4:B4"/>
    <mergeCell ref="D4:F4"/>
    <mergeCell ref="A5:B5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"/>
  <sheetViews>
    <sheetView workbookViewId="0">
      <selection activeCell="A11" sqref="A11:D11"/>
    </sheetView>
  </sheetViews>
  <sheetFormatPr defaultRowHeight="12.75" x14ac:dyDescent="0.2"/>
  <cols>
    <col min="1" max="1" width="29.1640625" bestFit="1" customWidth="1"/>
    <col min="2" max="2" width="12.83203125" customWidth="1"/>
    <col min="3" max="3" width="11.33203125" customWidth="1"/>
    <col min="4" max="4" width="15.83203125" customWidth="1"/>
    <col min="5" max="5" width="13.6640625" customWidth="1"/>
    <col min="6" max="6" width="18" customWidth="1"/>
  </cols>
  <sheetData>
    <row r="1" spans="1:6" ht="16.5" thickBot="1" x14ac:dyDescent="0.3">
      <c r="A1" s="131" t="s">
        <v>185</v>
      </c>
      <c r="B1" s="132"/>
      <c r="C1" s="132"/>
      <c r="D1" s="132"/>
      <c r="E1" s="132"/>
      <c r="F1" s="133"/>
    </row>
    <row r="2" spans="1:6" x14ac:dyDescent="0.2">
      <c r="A2" s="52" t="s">
        <v>187</v>
      </c>
      <c r="B2" s="50"/>
      <c r="C2" s="51"/>
      <c r="D2" s="68"/>
    </row>
    <row r="3" spans="1:6" ht="15" thickBot="1" x14ac:dyDescent="0.25">
      <c r="A3" s="60"/>
      <c r="B3" s="64"/>
      <c r="C3" s="65"/>
      <c r="D3" s="66"/>
    </row>
    <row r="4" spans="1:6" ht="14.25" x14ac:dyDescent="0.2">
      <c r="A4" s="154" t="s">
        <v>188</v>
      </c>
      <c r="B4" s="155"/>
      <c r="C4" s="59"/>
      <c r="D4" s="142" t="s">
        <v>186</v>
      </c>
      <c r="E4" s="142"/>
      <c r="F4" s="142"/>
    </row>
    <row r="5" spans="1:6" x14ac:dyDescent="0.2">
      <c r="A5" s="156" t="s">
        <v>192</v>
      </c>
      <c r="B5" s="157"/>
      <c r="C5" s="58"/>
      <c r="D5" s="143" t="s">
        <v>189</v>
      </c>
      <c r="E5" s="143"/>
      <c r="F5" s="144"/>
    </row>
    <row r="6" spans="1:6" ht="9.9499999999999993" customHeight="1" x14ac:dyDescent="0.2">
      <c r="A6" s="12" t="s">
        <v>48</v>
      </c>
      <c r="B6" s="12" t="s">
        <v>49</v>
      </c>
      <c r="C6" s="13" t="s">
        <v>50</v>
      </c>
      <c r="D6" s="16" t="s">
        <v>51</v>
      </c>
      <c r="E6" s="15" t="s">
        <v>52</v>
      </c>
      <c r="F6" s="16" t="s">
        <v>53</v>
      </c>
    </row>
    <row r="7" spans="1:6" ht="9.75" customHeight="1" x14ac:dyDescent="0.2">
      <c r="A7" s="7" t="s">
        <v>131</v>
      </c>
      <c r="B7" s="17" t="s">
        <v>88</v>
      </c>
      <c r="C7" s="8" t="s">
        <v>132</v>
      </c>
      <c r="D7" s="80">
        <v>5500</v>
      </c>
      <c r="E7" s="80">
        <f>SUM(C7*D7)</f>
        <v>11000</v>
      </c>
      <c r="F7" s="149"/>
    </row>
    <row r="8" spans="1:6" ht="9.75" customHeight="1" x14ac:dyDescent="0.2">
      <c r="A8" s="7" t="s">
        <v>133</v>
      </c>
      <c r="B8" s="17" t="s">
        <v>88</v>
      </c>
      <c r="C8" s="8" t="s">
        <v>132</v>
      </c>
      <c r="D8" s="80">
        <v>457.04</v>
      </c>
      <c r="E8" s="80">
        <f>SUM(C8*D8)</f>
        <v>914.08</v>
      </c>
      <c r="F8" s="150"/>
    </row>
    <row r="9" spans="1:6" ht="9.75" customHeight="1" x14ac:dyDescent="0.2">
      <c r="A9" s="7" t="s">
        <v>134</v>
      </c>
      <c r="B9" s="17" t="s">
        <v>88</v>
      </c>
      <c r="C9" s="8" t="s">
        <v>132</v>
      </c>
      <c r="D9" s="100">
        <v>112</v>
      </c>
      <c r="E9" s="99">
        <f>SUM(C9*D9)</f>
        <v>224</v>
      </c>
      <c r="F9" s="150"/>
    </row>
    <row r="10" spans="1:6" ht="9.9499999999999993" customHeight="1" x14ac:dyDescent="0.2">
      <c r="A10" s="4" t="s">
        <v>135</v>
      </c>
      <c r="B10" s="5" t="s">
        <v>110</v>
      </c>
      <c r="C10" s="11">
        <v>12</v>
      </c>
      <c r="D10" s="92">
        <f>SUM(E7+E8+E9)</f>
        <v>12138.08</v>
      </c>
      <c r="E10" s="92">
        <f>SUM(D10/C10)</f>
        <v>1011.5066666666667</v>
      </c>
      <c r="F10" s="151"/>
    </row>
    <row r="11" spans="1:6" ht="9.9499999999999993" customHeight="1" x14ac:dyDescent="0.2">
      <c r="A11" s="140" t="s">
        <v>73</v>
      </c>
      <c r="B11" s="140"/>
      <c r="C11" s="140"/>
      <c r="D11" s="141"/>
      <c r="E11" s="8" t="s">
        <v>74</v>
      </c>
      <c r="F11" s="101">
        <f>E10</f>
        <v>1011.5066666666667</v>
      </c>
    </row>
  </sheetData>
  <mergeCells count="7">
    <mergeCell ref="F7:F10"/>
    <mergeCell ref="A11:D11"/>
    <mergeCell ref="A1:F1"/>
    <mergeCell ref="A4:B4"/>
    <mergeCell ref="D4:F4"/>
    <mergeCell ref="A5:B5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8"/>
  <sheetViews>
    <sheetView workbookViewId="0">
      <selection activeCell="A5" sqref="A5:B5"/>
    </sheetView>
  </sheetViews>
  <sheetFormatPr defaultRowHeight="12.75" x14ac:dyDescent="0.2"/>
  <cols>
    <col min="1" max="1" width="30.33203125" customWidth="1"/>
    <col min="2" max="2" width="13.1640625" customWidth="1"/>
    <col min="3" max="3" width="10.5" customWidth="1"/>
    <col min="4" max="4" width="9.83203125" customWidth="1"/>
    <col min="5" max="5" width="15.6640625" bestFit="1" customWidth="1"/>
    <col min="6" max="6" width="18" customWidth="1"/>
  </cols>
  <sheetData>
    <row r="1" spans="1:6" ht="16.5" thickBot="1" x14ac:dyDescent="0.3">
      <c r="A1" s="131" t="s">
        <v>185</v>
      </c>
      <c r="B1" s="132"/>
      <c r="C1" s="132"/>
      <c r="D1" s="132"/>
      <c r="E1" s="132"/>
      <c r="F1" s="133"/>
    </row>
    <row r="2" spans="1:6" x14ac:dyDescent="0.2">
      <c r="A2" s="52" t="s">
        <v>187</v>
      </c>
      <c r="B2" s="50"/>
      <c r="C2" s="51"/>
      <c r="D2" s="68"/>
    </row>
    <row r="3" spans="1:6" ht="15" thickBot="1" x14ac:dyDescent="0.25">
      <c r="A3" s="60"/>
      <c r="B3" s="64"/>
      <c r="C3" s="65"/>
      <c r="D3" s="66"/>
    </row>
    <row r="4" spans="1:6" ht="14.25" x14ac:dyDescent="0.2">
      <c r="A4" s="154" t="s">
        <v>188</v>
      </c>
      <c r="B4" s="155"/>
      <c r="C4" s="59"/>
      <c r="D4" s="142" t="s">
        <v>186</v>
      </c>
      <c r="E4" s="142"/>
      <c r="F4" s="142"/>
    </row>
    <row r="5" spans="1:6" x14ac:dyDescent="0.2">
      <c r="A5" s="156" t="s">
        <v>192</v>
      </c>
      <c r="B5" s="157"/>
      <c r="C5" s="58"/>
      <c r="D5" s="143" t="s">
        <v>189</v>
      </c>
      <c r="E5" s="143"/>
      <c r="F5" s="144"/>
    </row>
    <row r="6" spans="1:6" ht="9.9499999999999993" customHeight="1" x14ac:dyDescent="0.2">
      <c r="A6" s="12" t="s">
        <v>48</v>
      </c>
      <c r="B6" s="12" t="s">
        <v>49</v>
      </c>
      <c r="C6" s="16" t="s">
        <v>136</v>
      </c>
      <c r="D6" s="14" t="s">
        <v>51</v>
      </c>
      <c r="E6" s="15" t="s">
        <v>52</v>
      </c>
      <c r="F6" s="16" t="s">
        <v>53</v>
      </c>
    </row>
    <row r="7" spans="1:6" ht="9.75" customHeight="1" x14ac:dyDescent="0.2">
      <c r="A7" s="7" t="s">
        <v>137</v>
      </c>
      <c r="B7" s="17" t="s">
        <v>138</v>
      </c>
      <c r="C7" s="17" t="s">
        <v>139</v>
      </c>
      <c r="D7" s="83">
        <v>6.7</v>
      </c>
      <c r="E7" s="1"/>
      <c r="F7" s="149"/>
    </row>
    <row r="8" spans="1:6" ht="9.75" customHeight="1" x14ac:dyDescent="0.2">
      <c r="A8" s="7" t="s">
        <v>140</v>
      </c>
      <c r="B8" s="17" t="s">
        <v>141</v>
      </c>
      <c r="C8" s="34">
        <v>8920</v>
      </c>
      <c r="D8" s="83">
        <f>SUM(D7/C7)</f>
        <v>2.68</v>
      </c>
      <c r="E8" s="80">
        <f>SUM(D8*C8)</f>
        <v>23905.600000000002</v>
      </c>
      <c r="F8" s="150"/>
    </row>
    <row r="9" spans="1:6" ht="9.75" customHeight="1" x14ac:dyDescent="0.2">
      <c r="A9" s="7" t="s">
        <v>142</v>
      </c>
      <c r="B9" s="17" t="s">
        <v>143</v>
      </c>
      <c r="C9" s="17" t="s">
        <v>144</v>
      </c>
      <c r="D9" s="78" t="s">
        <v>145</v>
      </c>
      <c r="E9" s="1"/>
      <c r="F9" s="150"/>
    </row>
    <row r="10" spans="1:6" ht="9.75" customHeight="1" x14ac:dyDescent="0.2">
      <c r="A10" s="7" t="s">
        <v>146</v>
      </c>
      <c r="B10" s="17" t="s">
        <v>141</v>
      </c>
      <c r="C10" s="34">
        <v>8920</v>
      </c>
      <c r="D10" s="78" t="s">
        <v>147</v>
      </c>
      <c r="E10" s="8">
        <f>SUM(C10*D10)</f>
        <v>1025.8</v>
      </c>
      <c r="F10" s="150"/>
    </row>
    <row r="11" spans="1:6" ht="9.75" customHeight="1" x14ac:dyDescent="0.2">
      <c r="A11" s="7" t="s">
        <v>148</v>
      </c>
      <c r="B11" s="17" t="s">
        <v>143</v>
      </c>
      <c r="C11" s="17" t="s">
        <v>149</v>
      </c>
      <c r="D11" s="78" t="s">
        <v>150</v>
      </c>
      <c r="E11" s="1"/>
      <c r="F11" s="150"/>
    </row>
    <row r="12" spans="1:6" ht="9.75" customHeight="1" x14ac:dyDescent="0.2">
      <c r="A12" s="7" t="s">
        <v>151</v>
      </c>
      <c r="B12" s="17" t="s">
        <v>141</v>
      </c>
      <c r="C12" s="34">
        <v>8920</v>
      </c>
      <c r="D12" s="78" t="s">
        <v>152</v>
      </c>
      <c r="E12" s="8">
        <f>SUM(C12*D12)</f>
        <v>169.48</v>
      </c>
      <c r="F12" s="150"/>
    </row>
    <row r="13" spans="1:6" ht="9.75" customHeight="1" x14ac:dyDescent="0.2">
      <c r="A13" s="7" t="s">
        <v>153</v>
      </c>
      <c r="B13" s="17" t="s">
        <v>143</v>
      </c>
      <c r="C13" s="17" t="s">
        <v>154</v>
      </c>
      <c r="D13" s="78" t="s">
        <v>155</v>
      </c>
      <c r="E13" s="1"/>
      <c r="F13" s="150"/>
    </row>
    <row r="14" spans="1:6" ht="9.75" customHeight="1" x14ac:dyDescent="0.2">
      <c r="A14" s="7" t="s">
        <v>156</v>
      </c>
      <c r="B14" s="17" t="s">
        <v>141</v>
      </c>
      <c r="C14" s="34">
        <v>8920</v>
      </c>
      <c r="D14" s="78" t="s">
        <v>157</v>
      </c>
      <c r="E14" s="8">
        <f>SUM(C14*D14)</f>
        <v>784.95999999999992</v>
      </c>
      <c r="F14" s="150"/>
    </row>
    <row r="15" spans="1:6" ht="9.75" customHeight="1" x14ac:dyDescent="0.2">
      <c r="A15" s="7" t="s">
        <v>158</v>
      </c>
      <c r="B15" s="17" t="s">
        <v>159</v>
      </c>
      <c r="C15" s="17" t="s">
        <v>132</v>
      </c>
      <c r="D15" s="78" t="s">
        <v>160</v>
      </c>
      <c r="E15" s="1"/>
      <c r="F15" s="150"/>
    </row>
    <row r="16" spans="1:6" ht="9.75" customHeight="1" x14ac:dyDescent="0.2">
      <c r="A16" s="7" t="s">
        <v>161</v>
      </c>
      <c r="B16" s="17" t="s">
        <v>141</v>
      </c>
      <c r="C16" s="34">
        <v>8920</v>
      </c>
      <c r="D16" s="78" t="s">
        <v>162</v>
      </c>
      <c r="E16" s="8">
        <f>SUM(C16*D16)</f>
        <v>454.91999999999996</v>
      </c>
      <c r="F16" s="150"/>
    </row>
    <row r="17" spans="1:6" ht="9.9499999999999993" customHeight="1" x14ac:dyDescent="0.2">
      <c r="A17" s="4" t="s">
        <v>163</v>
      </c>
      <c r="B17" s="5" t="s">
        <v>164</v>
      </c>
      <c r="C17" s="1"/>
      <c r="D17" s="35">
        <f>SUM(F18/C8)</f>
        <v>2.9529999999999998</v>
      </c>
      <c r="E17" s="1"/>
      <c r="F17" s="151"/>
    </row>
    <row r="18" spans="1:6" ht="9.9499999999999993" customHeight="1" x14ac:dyDescent="0.2">
      <c r="A18" s="152"/>
      <c r="B18" s="152"/>
      <c r="C18" s="152"/>
      <c r="D18" s="152"/>
      <c r="E18" s="153"/>
      <c r="F18" s="69">
        <f>SUM(E8+E10+E12+E14+E16)</f>
        <v>26340.76</v>
      </c>
    </row>
  </sheetData>
  <mergeCells count="7">
    <mergeCell ref="F7:F17"/>
    <mergeCell ref="A18:E18"/>
    <mergeCell ref="A1:F1"/>
    <mergeCell ref="A4:B4"/>
    <mergeCell ref="D4:F4"/>
    <mergeCell ref="A5:B5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workbookViewId="0">
      <selection activeCell="F9" sqref="F9"/>
    </sheetView>
  </sheetViews>
  <sheetFormatPr defaultRowHeight="12.75" x14ac:dyDescent="0.2"/>
  <cols>
    <col min="1" max="1" width="29.83203125" customWidth="1"/>
    <col min="2" max="2" width="14" customWidth="1"/>
    <col min="3" max="3" width="11.33203125" customWidth="1"/>
    <col min="4" max="4" width="15.1640625" bestFit="1" customWidth="1"/>
    <col min="5" max="5" width="13.5" bestFit="1" customWidth="1"/>
    <col min="6" max="6" width="12.83203125" customWidth="1"/>
  </cols>
  <sheetData>
    <row r="1" spans="1:6" ht="16.5" thickBot="1" x14ac:dyDescent="0.3">
      <c r="A1" s="131" t="s">
        <v>185</v>
      </c>
      <c r="B1" s="132"/>
      <c r="C1" s="132"/>
      <c r="D1" s="132"/>
      <c r="E1" s="132"/>
      <c r="F1" s="133"/>
    </row>
    <row r="2" spans="1:6" x14ac:dyDescent="0.2">
      <c r="A2" s="52" t="s">
        <v>187</v>
      </c>
      <c r="B2" s="50"/>
      <c r="C2" s="51"/>
      <c r="D2" s="68"/>
    </row>
    <row r="3" spans="1:6" ht="15" thickBot="1" x14ac:dyDescent="0.25">
      <c r="A3" s="60"/>
      <c r="B3" s="64"/>
      <c r="C3" s="65"/>
      <c r="D3" s="66"/>
    </row>
    <row r="4" spans="1:6" ht="14.25" x14ac:dyDescent="0.2">
      <c r="A4" s="154" t="s">
        <v>188</v>
      </c>
      <c r="B4" s="155"/>
      <c r="C4" s="59"/>
      <c r="D4" s="142" t="s">
        <v>186</v>
      </c>
      <c r="E4" s="142"/>
      <c r="F4" s="142"/>
    </row>
    <row r="5" spans="1:6" x14ac:dyDescent="0.2">
      <c r="A5" s="156" t="s">
        <v>192</v>
      </c>
      <c r="B5" s="157"/>
      <c r="C5" s="58"/>
      <c r="D5" s="143" t="s">
        <v>189</v>
      </c>
      <c r="E5" s="143"/>
      <c r="F5" s="144"/>
    </row>
    <row r="6" spans="1:6" ht="9.9499999999999993" customHeight="1" x14ac:dyDescent="0.2">
      <c r="A6" s="12" t="s">
        <v>48</v>
      </c>
      <c r="B6" s="12" t="s">
        <v>49</v>
      </c>
      <c r="C6" s="13" t="s">
        <v>50</v>
      </c>
      <c r="D6" s="14" t="s">
        <v>51</v>
      </c>
      <c r="E6" s="15" t="s">
        <v>52</v>
      </c>
      <c r="F6" s="16" t="s">
        <v>53</v>
      </c>
    </row>
    <row r="7" spans="1:6" ht="9.9499999999999993" customHeight="1" x14ac:dyDescent="0.2">
      <c r="A7" s="7" t="s">
        <v>165</v>
      </c>
      <c r="B7" s="17" t="s">
        <v>166</v>
      </c>
      <c r="C7" s="34">
        <v>8920</v>
      </c>
      <c r="D7" s="8">
        <v>1.42</v>
      </c>
      <c r="E7" s="21">
        <f>SUM(C7*D7)</f>
        <v>12666.4</v>
      </c>
      <c r="F7" s="2"/>
    </row>
    <row r="8" spans="1:6" ht="9.9499999999999993" customHeight="1" x14ac:dyDescent="0.2">
      <c r="A8" s="152"/>
      <c r="B8" s="152"/>
      <c r="C8" s="152"/>
      <c r="D8" s="152"/>
      <c r="E8" s="153"/>
      <c r="F8" s="20">
        <f>SUM(E7)</f>
        <v>12666.4</v>
      </c>
    </row>
  </sheetData>
  <mergeCells count="6">
    <mergeCell ref="A8:E8"/>
    <mergeCell ref="A1:F1"/>
    <mergeCell ref="A4:B4"/>
    <mergeCell ref="D4:F4"/>
    <mergeCell ref="A5:B5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2"/>
  <sheetViews>
    <sheetView workbookViewId="0">
      <selection activeCell="C17" sqref="C17"/>
    </sheetView>
  </sheetViews>
  <sheetFormatPr defaultRowHeight="12.75" x14ac:dyDescent="0.2"/>
  <cols>
    <col min="1" max="1" width="30" customWidth="1"/>
    <col min="2" max="2" width="7.33203125" customWidth="1"/>
    <col min="3" max="3" width="11.33203125" customWidth="1"/>
    <col min="4" max="4" width="12.83203125" customWidth="1"/>
    <col min="5" max="5" width="12" customWidth="1"/>
    <col min="6" max="6" width="23.6640625" customWidth="1"/>
  </cols>
  <sheetData>
    <row r="1" spans="1:6" ht="16.5" thickBot="1" x14ac:dyDescent="0.3">
      <c r="A1" s="131" t="s">
        <v>185</v>
      </c>
      <c r="B1" s="132"/>
      <c r="C1" s="132"/>
      <c r="D1" s="132"/>
      <c r="E1" s="132"/>
      <c r="F1" s="133"/>
    </row>
    <row r="2" spans="1:6" x14ac:dyDescent="0.2">
      <c r="A2" s="52" t="s">
        <v>187</v>
      </c>
      <c r="B2" s="50"/>
      <c r="C2" s="51"/>
      <c r="D2" s="68"/>
    </row>
    <row r="3" spans="1:6" ht="15" thickBot="1" x14ac:dyDescent="0.25">
      <c r="A3" s="60"/>
      <c r="B3" s="64"/>
      <c r="C3" s="65"/>
      <c r="D3" s="66"/>
    </row>
    <row r="4" spans="1:6" ht="14.25" x14ac:dyDescent="0.2">
      <c r="A4" s="154" t="s">
        <v>188</v>
      </c>
      <c r="B4" s="155"/>
      <c r="C4" s="59"/>
      <c r="D4" s="142" t="s">
        <v>186</v>
      </c>
      <c r="E4" s="142"/>
      <c r="F4" s="142"/>
    </row>
    <row r="5" spans="1:6" x14ac:dyDescent="0.2">
      <c r="A5" s="156" t="s">
        <v>192</v>
      </c>
      <c r="B5" s="157"/>
      <c r="C5" s="58"/>
      <c r="D5" s="143" t="s">
        <v>189</v>
      </c>
      <c r="E5" s="143"/>
      <c r="F5" s="144"/>
    </row>
    <row r="6" spans="1:6" ht="9.9499999999999993" customHeight="1" x14ac:dyDescent="0.2">
      <c r="A6" s="12" t="s">
        <v>48</v>
      </c>
      <c r="B6" s="12" t="s">
        <v>49</v>
      </c>
      <c r="C6" s="13" t="s">
        <v>50</v>
      </c>
      <c r="D6" s="14" t="s">
        <v>51</v>
      </c>
      <c r="E6" s="15" t="s">
        <v>52</v>
      </c>
      <c r="F6" s="16" t="s">
        <v>53</v>
      </c>
    </row>
    <row r="7" spans="1:6" ht="9.75" customHeight="1" x14ac:dyDescent="0.2">
      <c r="A7" s="7" t="s">
        <v>167</v>
      </c>
      <c r="B7" s="17" t="s">
        <v>88</v>
      </c>
      <c r="C7" s="10">
        <v>6</v>
      </c>
      <c r="D7" s="80">
        <v>2300</v>
      </c>
      <c r="E7" s="82">
        <f>SUM(C7*D7)</f>
        <v>13800</v>
      </c>
      <c r="F7" s="149"/>
    </row>
    <row r="8" spans="1:6" ht="9.75" customHeight="1" x14ac:dyDescent="0.2">
      <c r="A8" s="7" t="s">
        <v>168</v>
      </c>
      <c r="B8" s="17" t="s">
        <v>88</v>
      </c>
      <c r="C8" s="10">
        <v>0</v>
      </c>
      <c r="D8" s="1"/>
      <c r="E8" s="1"/>
      <c r="F8" s="150"/>
    </row>
    <row r="9" spans="1:6" ht="9.75" customHeight="1" x14ac:dyDescent="0.2">
      <c r="A9" s="7" t="s">
        <v>169</v>
      </c>
      <c r="B9" s="17" t="s">
        <v>88</v>
      </c>
      <c r="C9" s="19">
        <v>12</v>
      </c>
      <c r="D9" s="19">
        <v>600</v>
      </c>
      <c r="E9" s="19">
        <f>SUM(C9*D9)</f>
        <v>7200</v>
      </c>
      <c r="F9" s="150"/>
    </row>
    <row r="10" spans="1:6" ht="9.75" customHeight="1" x14ac:dyDescent="0.2">
      <c r="A10" s="7" t="s">
        <v>201</v>
      </c>
      <c r="B10" s="17" t="s">
        <v>170</v>
      </c>
      <c r="C10" s="36">
        <v>75000</v>
      </c>
      <c r="D10" s="80">
        <f>SUM(E7+E9)</f>
        <v>21000</v>
      </c>
      <c r="E10" s="78">
        <f>SUM(D10/C10)</f>
        <v>0.28000000000000003</v>
      </c>
      <c r="F10" s="150"/>
    </row>
    <row r="11" spans="1:6" ht="9.9499999999999993" customHeight="1" x14ac:dyDescent="0.2">
      <c r="A11" s="7" t="s">
        <v>171</v>
      </c>
      <c r="B11" s="17" t="s">
        <v>141</v>
      </c>
      <c r="C11" s="83">
        <v>8920</v>
      </c>
      <c r="D11" s="78">
        <f>E10</f>
        <v>0.28000000000000003</v>
      </c>
      <c r="E11" s="80">
        <f>SUM(C11*D11)</f>
        <v>2497.6000000000004</v>
      </c>
      <c r="F11" s="151"/>
    </row>
    <row r="12" spans="1:6" ht="9.9499999999999993" customHeight="1" x14ac:dyDescent="0.2">
      <c r="A12" s="152"/>
      <c r="B12" s="152"/>
      <c r="C12" s="152"/>
      <c r="D12" s="152"/>
      <c r="E12" s="153"/>
      <c r="F12" s="81">
        <f>E11</f>
        <v>2497.6000000000004</v>
      </c>
    </row>
  </sheetData>
  <mergeCells count="7">
    <mergeCell ref="F7:F11"/>
    <mergeCell ref="A12:E12"/>
    <mergeCell ref="A1:F1"/>
    <mergeCell ref="A4:B4"/>
    <mergeCell ref="D4:F4"/>
    <mergeCell ref="A5:B5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0"/>
  <sheetViews>
    <sheetView workbookViewId="0">
      <selection activeCell="A5" sqref="A5:B5"/>
    </sheetView>
  </sheetViews>
  <sheetFormatPr defaultRowHeight="12.75" x14ac:dyDescent="0.2"/>
  <cols>
    <col min="1" max="1" width="27.6640625" bestFit="1" customWidth="1"/>
    <col min="2" max="2" width="15.83203125" customWidth="1"/>
    <col min="3" max="3" width="11.33203125" customWidth="1"/>
    <col min="4" max="4" width="11" customWidth="1"/>
    <col min="5" max="5" width="12.6640625" customWidth="1"/>
    <col min="6" max="6" width="16.83203125" customWidth="1"/>
  </cols>
  <sheetData>
    <row r="1" spans="1:6" ht="16.5" thickBot="1" x14ac:dyDescent="0.3">
      <c r="A1" s="131" t="s">
        <v>185</v>
      </c>
      <c r="B1" s="132"/>
      <c r="C1" s="132"/>
      <c r="D1" s="132"/>
      <c r="E1" s="132"/>
      <c r="F1" s="133"/>
    </row>
    <row r="2" spans="1:6" x14ac:dyDescent="0.2">
      <c r="A2" s="52" t="s">
        <v>187</v>
      </c>
      <c r="B2" s="50"/>
      <c r="C2" s="51"/>
      <c r="D2" s="68"/>
    </row>
    <row r="3" spans="1:6" ht="15" thickBot="1" x14ac:dyDescent="0.25">
      <c r="A3" s="60"/>
      <c r="B3" s="64"/>
      <c r="C3" s="65"/>
      <c r="D3" s="66"/>
    </row>
    <row r="4" spans="1:6" ht="14.25" x14ac:dyDescent="0.2">
      <c r="A4" s="154" t="s">
        <v>188</v>
      </c>
      <c r="B4" s="155"/>
      <c r="C4" s="59"/>
      <c r="D4" s="142" t="s">
        <v>186</v>
      </c>
      <c r="E4" s="142"/>
      <c r="F4" s="142"/>
    </row>
    <row r="5" spans="1:6" x14ac:dyDescent="0.2">
      <c r="A5" s="156" t="s">
        <v>192</v>
      </c>
      <c r="B5" s="157"/>
      <c r="C5" s="58"/>
      <c r="D5" s="143" t="s">
        <v>189</v>
      </c>
      <c r="E5" s="143"/>
      <c r="F5" s="144"/>
    </row>
    <row r="6" spans="1:6" ht="9.9499999999999993" customHeight="1" x14ac:dyDescent="0.2">
      <c r="A6" s="12" t="s">
        <v>48</v>
      </c>
      <c r="B6" s="12" t="s">
        <v>49</v>
      </c>
      <c r="C6" s="12" t="s">
        <v>50</v>
      </c>
      <c r="D6" s="14" t="s">
        <v>51</v>
      </c>
      <c r="E6" s="15" t="s">
        <v>52</v>
      </c>
      <c r="F6" s="16" t="s">
        <v>53</v>
      </c>
    </row>
    <row r="7" spans="1:6" ht="9.75" customHeight="1" x14ac:dyDescent="0.2">
      <c r="A7" s="7" t="s">
        <v>172</v>
      </c>
      <c r="B7" s="17" t="s">
        <v>173</v>
      </c>
      <c r="C7" s="10">
        <v>3</v>
      </c>
      <c r="D7" s="8">
        <v>69.900000000000006</v>
      </c>
      <c r="E7" s="8">
        <v>17.48</v>
      </c>
      <c r="F7" s="149"/>
    </row>
    <row r="8" spans="1:6" ht="9.75" customHeight="1" x14ac:dyDescent="0.2">
      <c r="A8" s="7" t="s">
        <v>174</v>
      </c>
      <c r="B8" s="17" t="s">
        <v>173</v>
      </c>
      <c r="C8" s="10">
        <v>4</v>
      </c>
      <c r="D8" s="8">
        <v>57.86</v>
      </c>
      <c r="E8" s="78">
        <f>SUM(C8*D8)/12</f>
        <v>19.286666666666665</v>
      </c>
      <c r="F8" s="150"/>
    </row>
    <row r="9" spans="1:6" ht="9.9499999999999993" customHeight="1" x14ac:dyDescent="0.2">
      <c r="A9" s="7" t="s">
        <v>175</v>
      </c>
      <c r="B9" s="17" t="s">
        <v>176</v>
      </c>
      <c r="C9" s="10">
        <v>2</v>
      </c>
      <c r="D9" s="8">
        <v>2950</v>
      </c>
      <c r="E9" s="78">
        <f>SUM(C9*D9)/12</f>
        <v>491.66666666666669</v>
      </c>
      <c r="F9" s="151"/>
    </row>
    <row r="10" spans="1:6" ht="9.9499999999999993" customHeight="1" x14ac:dyDescent="0.2">
      <c r="A10" s="152"/>
      <c r="B10" s="152"/>
      <c r="C10" s="152"/>
      <c r="D10" s="152"/>
      <c r="E10" s="153"/>
      <c r="F10" s="87">
        <f>SUM(E7:E9)</f>
        <v>528.43333333333339</v>
      </c>
    </row>
  </sheetData>
  <mergeCells count="7">
    <mergeCell ref="F7:F9"/>
    <mergeCell ref="A10:E10"/>
    <mergeCell ref="A1:F1"/>
    <mergeCell ref="A4:B4"/>
    <mergeCell ref="D4:F4"/>
    <mergeCell ref="A5:B5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5"/>
  <sheetViews>
    <sheetView workbookViewId="0">
      <selection activeCell="A10" sqref="A10:XFD10"/>
    </sheetView>
  </sheetViews>
  <sheetFormatPr defaultRowHeight="12.75" x14ac:dyDescent="0.2"/>
  <cols>
    <col min="1" max="1" width="40.83203125" bestFit="1" customWidth="1"/>
    <col min="2" max="2" width="6.5" customWidth="1"/>
    <col min="3" max="3" width="11" bestFit="1" customWidth="1"/>
    <col min="4" max="4" width="10.1640625" customWidth="1"/>
    <col min="5" max="5" width="11.6640625" bestFit="1" customWidth="1"/>
    <col min="6" max="6" width="16.33203125" customWidth="1"/>
  </cols>
  <sheetData>
    <row r="1" spans="1:6" ht="16.5" thickBot="1" x14ac:dyDescent="0.3">
      <c r="A1" s="131" t="s">
        <v>185</v>
      </c>
      <c r="B1" s="132"/>
      <c r="C1" s="132"/>
      <c r="D1" s="132"/>
      <c r="E1" s="132"/>
      <c r="F1" s="133"/>
    </row>
    <row r="2" spans="1:6" x14ac:dyDescent="0.2">
      <c r="A2" s="52" t="s">
        <v>187</v>
      </c>
      <c r="B2" s="50"/>
      <c r="C2" s="51"/>
      <c r="D2" s="68"/>
    </row>
    <row r="3" spans="1:6" ht="15" thickBot="1" x14ac:dyDescent="0.25">
      <c r="A3" s="60"/>
      <c r="B3" s="64"/>
      <c r="C3" s="65"/>
      <c r="D3" s="66"/>
    </row>
    <row r="4" spans="1:6" ht="14.25" x14ac:dyDescent="0.2">
      <c r="A4" s="154" t="s">
        <v>188</v>
      </c>
      <c r="B4" s="155"/>
      <c r="C4" s="59"/>
      <c r="D4" s="142" t="s">
        <v>186</v>
      </c>
      <c r="E4" s="142"/>
      <c r="F4" s="142"/>
    </row>
    <row r="5" spans="1:6" x14ac:dyDescent="0.2">
      <c r="A5" s="156" t="s">
        <v>192</v>
      </c>
      <c r="B5" s="157"/>
      <c r="C5" s="58"/>
      <c r="D5" s="143" t="s">
        <v>189</v>
      </c>
      <c r="E5" s="143"/>
      <c r="F5" s="144"/>
    </row>
    <row r="6" spans="1:6" ht="9.9499999999999993" customHeight="1" x14ac:dyDescent="0.2">
      <c r="A6" s="12" t="s">
        <v>48</v>
      </c>
      <c r="B6" s="12" t="s">
        <v>49</v>
      </c>
      <c r="C6" s="12" t="s">
        <v>50</v>
      </c>
      <c r="D6" s="14" t="s">
        <v>51</v>
      </c>
      <c r="E6" s="15" t="s">
        <v>52</v>
      </c>
      <c r="F6" s="16" t="s">
        <v>53</v>
      </c>
    </row>
    <row r="7" spans="1:6" ht="9.75" customHeight="1" x14ac:dyDescent="0.2">
      <c r="A7" s="7" t="s">
        <v>177</v>
      </c>
      <c r="B7" s="37" t="s">
        <v>178</v>
      </c>
      <c r="C7" s="10">
        <v>2</v>
      </c>
      <c r="D7" s="102">
        <v>420</v>
      </c>
      <c r="E7" s="102">
        <f>SUM(C7*D7)</f>
        <v>840</v>
      </c>
      <c r="F7" s="149"/>
    </row>
    <row r="8" spans="1:6" ht="9.75" customHeight="1" x14ac:dyDescent="0.2">
      <c r="A8" s="7" t="s">
        <v>179</v>
      </c>
      <c r="B8" s="37" t="s">
        <v>180</v>
      </c>
      <c r="C8" s="10">
        <v>12</v>
      </c>
      <c r="D8" s="102">
        <v>480</v>
      </c>
      <c r="E8" s="102">
        <f>SUM(D8/C8)</f>
        <v>40</v>
      </c>
      <c r="F8" s="150"/>
    </row>
    <row r="9" spans="1:6" ht="9.75" customHeight="1" x14ac:dyDescent="0.2">
      <c r="A9" s="7" t="s">
        <v>181</v>
      </c>
      <c r="B9" s="17" t="s">
        <v>88</v>
      </c>
      <c r="C9" s="10">
        <v>2</v>
      </c>
      <c r="D9" s="102">
        <v>85</v>
      </c>
      <c r="E9" s="102">
        <f>SUM(C9*D9)</f>
        <v>170</v>
      </c>
      <c r="F9" s="150"/>
    </row>
    <row r="10" spans="1:6" ht="9.9499999999999993" customHeight="1" x14ac:dyDescent="0.2">
      <c r="A10" s="7" t="s">
        <v>182</v>
      </c>
      <c r="B10" s="37" t="s">
        <v>180</v>
      </c>
      <c r="C10" s="10">
        <v>1</v>
      </c>
      <c r="D10" s="102">
        <v>170</v>
      </c>
      <c r="E10" s="102">
        <f>SUM(C10*D10)</f>
        <v>170</v>
      </c>
      <c r="F10" s="151"/>
    </row>
    <row r="11" spans="1:6" ht="9.9499999999999993" customHeight="1" x14ac:dyDescent="0.2">
      <c r="A11" s="7" t="s">
        <v>177</v>
      </c>
      <c r="B11" s="116" t="s">
        <v>202</v>
      </c>
      <c r="C11" s="117">
        <v>2</v>
      </c>
      <c r="D11" s="118">
        <v>1200</v>
      </c>
      <c r="E11" s="102">
        <f>SUM(C11*D11)</f>
        <v>2400</v>
      </c>
      <c r="F11" s="115"/>
    </row>
    <row r="12" spans="1:6" ht="9.9499999999999993" customHeight="1" x14ac:dyDescent="0.2">
      <c r="A12" s="7" t="s">
        <v>182</v>
      </c>
      <c r="B12" s="116"/>
      <c r="C12" s="117">
        <v>2</v>
      </c>
      <c r="D12" s="118">
        <v>70</v>
      </c>
      <c r="E12" s="102">
        <f>SUM(C12*D12)</f>
        <v>140</v>
      </c>
      <c r="F12" s="115"/>
    </row>
    <row r="13" spans="1:6" ht="9.9499999999999993" customHeight="1" x14ac:dyDescent="0.2">
      <c r="A13" s="7" t="s">
        <v>177</v>
      </c>
      <c r="B13" s="116"/>
      <c r="C13" s="117">
        <v>1</v>
      </c>
      <c r="D13" s="118">
        <v>140</v>
      </c>
      <c r="E13" s="102">
        <f>SUM(C13*D13)</f>
        <v>140</v>
      </c>
      <c r="F13" s="115"/>
    </row>
    <row r="14" spans="1:6" ht="9.9499999999999993" customHeight="1" x14ac:dyDescent="0.2">
      <c r="A14" s="7" t="s">
        <v>179</v>
      </c>
      <c r="B14" s="116" t="s">
        <v>202</v>
      </c>
      <c r="C14" s="117">
        <v>12</v>
      </c>
      <c r="D14" s="118">
        <v>70</v>
      </c>
      <c r="E14" s="102">
        <v>200</v>
      </c>
      <c r="F14" s="115"/>
    </row>
    <row r="15" spans="1:6" ht="9.9499999999999993" customHeight="1" x14ac:dyDescent="0.2">
      <c r="A15" s="140" t="s">
        <v>73</v>
      </c>
      <c r="B15" s="140"/>
      <c r="C15" s="140"/>
      <c r="D15" s="141"/>
      <c r="E15" s="8" t="s">
        <v>74</v>
      </c>
      <c r="F15" s="87">
        <f>SUM(E8+E10+E12+E14)</f>
        <v>550</v>
      </c>
    </row>
  </sheetData>
  <mergeCells count="7">
    <mergeCell ref="F7:F10"/>
    <mergeCell ref="A15:D15"/>
    <mergeCell ref="A1:F1"/>
    <mergeCell ref="A4:B4"/>
    <mergeCell ref="D4:F4"/>
    <mergeCell ref="A5:B5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8"/>
  <sheetViews>
    <sheetView workbookViewId="0">
      <selection activeCell="D7" sqref="D7"/>
    </sheetView>
  </sheetViews>
  <sheetFormatPr defaultRowHeight="12.75" x14ac:dyDescent="0.2"/>
  <cols>
    <col min="1" max="1" width="26.1640625" bestFit="1" customWidth="1"/>
    <col min="2" max="2" width="15.83203125" customWidth="1"/>
    <col min="3" max="3" width="11.33203125" customWidth="1"/>
    <col min="4" max="4" width="14.5" customWidth="1"/>
    <col min="5" max="5" width="17.1640625" customWidth="1"/>
    <col min="6" max="6" width="17.83203125" customWidth="1"/>
    <col min="8" max="8" width="14.5" bestFit="1" customWidth="1"/>
  </cols>
  <sheetData>
    <row r="1" spans="1:6" ht="16.5" thickBot="1" x14ac:dyDescent="0.3">
      <c r="A1" s="131" t="s">
        <v>185</v>
      </c>
      <c r="B1" s="132"/>
      <c r="C1" s="132"/>
      <c r="D1" s="132"/>
      <c r="E1" s="132"/>
      <c r="F1" s="133"/>
    </row>
    <row r="2" spans="1:6" x14ac:dyDescent="0.2">
      <c r="A2" s="52" t="s">
        <v>187</v>
      </c>
      <c r="B2" s="50"/>
      <c r="C2" s="51"/>
      <c r="D2" s="68"/>
    </row>
    <row r="3" spans="1:6" ht="15" thickBot="1" x14ac:dyDescent="0.25">
      <c r="A3" s="60"/>
      <c r="B3" s="64"/>
      <c r="C3" s="65"/>
      <c r="D3" s="66"/>
    </row>
    <row r="4" spans="1:6" ht="14.25" x14ac:dyDescent="0.2">
      <c r="A4" s="154" t="s">
        <v>188</v>
      </c>
      <c r="B4" s="155"/>
      <c r="C4" s="59"/>
      <c r="D4" s="142" t="s">
        <v>186</v>
      </c>
      <c r="E4" s="142"/>
      <c r="F4" s="142"/>
    </row>
    <row r="5" spans="1:6" x14ac:dyDescent="0.2">
      <c r="A5" s="156" t="s">
        <v>192</v>
      </c>
      <c r="B5" s="157"/>
      <c r="C5" s="58"/>
      <c r="D5" s="143" t="s">
        <v>189</v>
      </c>
      <c r="E5" s="143"/>
      <c r="F5" s="144"/>
    </row>
    <row r="6" spans="1:6" ht="9.9499999999999993" customHeight="1" x14ac:dyDescent="0.2">
      <c r="A6" s="12" t="s">
        <v>48</v>
      </c>
      <c r="B6" s="12" t="s">
        <v>49</v>
      </c>
      <c r="C6" s="13" t="s">
        <v>50</v>
      </c>
      <c r="D6" s="14" t="s">
        <v>51</v>
      </c>
      <c r="E6" s="15" t="s">
        <v>52</v>
      </c>
      <c r="F6" s="16" t="s">
        <v>53</v>
      </c>
    </row>
    <row r="7" spans="1:6" ht="9.9499999999999993" customHeight="1" x14ac:dyDescent="0.2">
      <c r="A7" s="7" t="s">
        <v>183</v>
      </c>
      <c r="B7" s="17" t="s">
        <v>66</v>
      </c>
      <c r="C7" s="8" t="s">
        <v>184</v>
      </c>
      <c r="D7" s="80">
        <v>135950.23000000001</v>
      </c>
      <c r="E7" s="119">
        <f>SUM(D7*0.2666)</f>
        <v>36244.331318000004</v>
      </c>
      <c r="F7" s="2"/>
    </row>
    <row r="8" spans="1:6" ht="9.9499999999999993" customHeight="1" x14ac:dyDescent="0.2">
      <c r="A8" s="152"/>
      <c r="B8" s="152"/>
      <c r="C8" s="152"/>
      <c r="D8" s="152"/>
      <c r="E8" s="153"/>
      <c r="F8" s="120">
        <f>SUM(E7)</f>
        <v>36244.331318000004</v>
      </c>
    </row>
    <row r="10" spans="1:6" ht="19.5" x14ac:dyDescent="0.2">
      <c r="A10" s="4" t="s">
        <v>190</v>
      </c>
      <c r="B10" s="73">
        <f>SUM(E7)</f>
        <v>36244.331318000004</v>
      </c>
    </row>
    <row r="11" spans="1:6" x14ac:dyDescent="0.2">
      <c r="A11" s="72"/>
      <c r="B11" s="72"/>
    </row>
    <row r="12" spans="1:6" ht="19.5" x14ac:dyDescent="0.2">
      <c r="A12" s="4" t="s">
        <v>191</v>
      </c>
      <c r="B12" s="74">
        <f>SUM(D7+E7)</f>
        <v>172194.56131800002</v>
      </c>
    </row>
    <row r="18" spans="8:8" x14ac:dyDescent="0.2">
      <c r="H18" s="103"/>
    </row>
  </sheetData>
  <mergeCells count="6">
    <mergeCell ref="A8:E8"/>
    <mergeCell ref="A1:F1"/>
    <mergeCell ref="A4:B4"/>
    <mergeCell ref="D4:F4"/>
    <mergeCell ref="A5:B5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PlanilhaColeta_Alta Temporada.R05.xlsx</dc:title>
  <dc:creator>User</dc:creator>
  <cp:lastModifiedBy>alexandre braz</cp:lastModifiedBy>
  <cp:lastPrinted>2025-05-20T17:00:27Z</cp:lastPrinted>
  <dcterms:created xsi:type="dcterms:W3CDTF">2022-10-05T17:52:21Z</dcterms:created>
  <dcterms:modified xsi:type="dcterms:W3CDTF">2025-07-07T11:50:12Z</dcterms:modified>
</cp:coreProperties>
</file>